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microsoft-my.sharepoint.com/personal/luvazque_microsoft_com/Documents/Personal/Bootcamp Tec/Homework/H1/"/>
    </mc:Choice>
  </mc:AlternateContent>
  <xr:revisionPtr revIDLastSave="355" documentId="11_989E3A0A3E8CA54282BABEA3E2C09D2E15D6CC1A" xr6:coauthVersionLast="45" xr6:coauthVersionMax="45" xr10:uidLastSave="{065F244E-A2CA-4670-8675-DC46342725FA}"/>
  <bookViews>
    <workbookView xWindow="-98" yWindow="-98" windowWidth="19396" windowHeight="10395" activeTab="5" xr2:uid="{00000000-000D-0000-FFFF-FFFF00000000}"/>
  </bookViews>
  <sheets>
    <sheet name="Sheet1" sheetId="1" r:id="rId1"/>
    <sheet name="PT Category" sheetId="2" r:id="rId2"/>
    <sheet name="PT Subcategory" sheetId="4" r:id="rId3"/>
    <sheet name="PT Date" sheetId="5" r:id="rId4"/>
    <sheet name="Proposal" sheetId="6" r:id="rId5"/>
    <sheet name="BONUS" sheetId="7" r:id="rId6"/>
  </sheets>
  <definedNames>
    <definedName name="_xlnm._FilterDatabase" localSheetId="0" hidden="1">Sheet1!$A$1:$T$4115</definedName>
    <definedName name="state">Sheet1!$F:$F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7" l="1"/>
  <c r="H5" i="7"/>
  <c r="H6" i="7"/>
  <c r="H7" i="7"/>
  <c r="H8" i="7"/>
  <c r="H9" i="7"/>
  <c r="H10" i="7"/>
  <c r="H11" i="7"/>
  <c r="H12" i="7"/>
  <c r="H13" i="7"/>
  <c r="G4" i="7"/>
  <c r="G5" i="7"/>
  <c r="G6" i="7"/>
  <c r="G7" i="7"/>
  <c r="G8" i="7"/>
  <c r="G9" i="7"/>
  <c r="G10" i="7"/>
  <c r="G11" i="7"/>
  <c r="G12" i="7"/>
  <c r="G13" i="7"/>
  <c r="H3" i="7"/>
  <c r="G3" i="7"/>
  <c r="F4" i="7"/>
  <c r="F5" i="7"/>
  <c r="F6" i="7"/>
  <c r="F7" i="7"/>
  <c r="F8" i="7"/>
  <c r="F9" i="7"/>
  <c r="F10" i="7"/>
  <c r="F11" i="7"/>
  <c r="F12" i="7"/>
  <c r="F13" i="7"/>
  <c r="F3" i="7"/>
  <c r="G2" i="7"/>
  <c r="H2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<sst xmlns="http://schemas.openxmlformats.org/spreadsheetml/2006/main" count="24856" uniqueCount="8402">
  <si>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</si>
  <si>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</si>
  <si>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</si>
  <si>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</si>
  <si>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</si>
  <si>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</si>
  <si>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</si>
  <si>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</si>
  <si>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</si>
  <si>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</si>
  <si>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</si>
  <si>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</si>
  <si>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</si>
  <si>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</si>
  <si>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</si>
  <si>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</si>
  <si>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</si>
  <si>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</si>
  <si>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</si>
  <si>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</si>
  <si>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</si>
  <si>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</si>
  <si>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</si>
  <si>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</si>
  <si>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</si>
  <si>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</si>
  <si>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</si>
  <si>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</si>
  <si>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</si>
  <si>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</si>
  <si>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</si>
  <si>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</si>
  <si>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</si>
  <si>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</si>
  <si>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</si>
  <si>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</si>
  <si>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</si>
  <si>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</si>
  <si>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</si>
  <si>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</si>
  <si>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</si>
  <si>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</si>
  <si>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</si>
  <si>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</si>
  <si>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</si>
  <si>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</si>
  <si>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</si>
  <si>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</si>
  <si>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</si>
  <si>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</si>
  <si>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</si>
  <si>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</si>
  <si>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</si>
  <si>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</si>
  <si>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</si>
  <si>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</si>
  <si>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</si>
  <si>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</si>
  <si>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</si>
  <si>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</si>
  <si>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</si>
  <si>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</si>
  <si>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</si>
  <si>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</si>
  <si>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</si>
  <si>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</si>
  <si>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</si>
  <si>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</si>
  <si>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</si>
  <si>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</si>
  <si>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</si>
  <si>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</si>
  <si>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</si>
  <si>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</si>
  <si>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</si>
  <si>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</si>
  <si>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</si>
  <si>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</si>
  <si>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</si>
  <si>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</si>
  <si>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</si>
  <si>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</si>
  <si>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</si>
  <si>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</si>
  <si>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</si>
  <si>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</si>
  <si>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</si>
  <si>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</si>
  <si>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</si>
  <si>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</si>
  <si>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</si>
  <si>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</si>
  <si>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</si>
  <si>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</si>
  <si>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</si>
  <si>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</si>
  <si>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</si>
  <si>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</si>
  <si>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</si>
  <si>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</si>
  <si>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</si>
  <si>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</si>
  <si>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</si>
  <si>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</si>
  <si>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</si>
  <si>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</si>
  <si>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</si>
  <si>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</si>
  <si>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</si>
  <si>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</si>
  <si>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</si>
  <si>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</si>
  <si>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</si>
  <si>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</si>
  <si>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</si>
  <si>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</si>
  <si>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</si>
  <si>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</si>
  <si>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</si>
  <si>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</si>
  <si>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</si>
  <si>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</si>
  <si>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</si>
  <si>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</si>
  <si>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</si>
  <si>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</si>
  <si>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</si>
  <si>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</si>
  <si>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</si>
  <si>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</si>
  <si>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</si>
  <si>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</si>
  <si>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</si>
  <si>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</si>
  <si>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</si>
  <si>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</si>
  <si>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</si>
  <si>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</si>
  <si>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</si>
  <si>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</si>
  <si>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</si>
  <si>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</si>
  <si>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</si>
  <si>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</si>
  <si>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</si>
  <si>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</si>
  <si>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</si>
  <si>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</si>
  <si>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</si>
  <si>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</si>
  <si>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</si>
  <si>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</si>
  <si>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</si>
  <si>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</si>
  <si>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</si>
  <si>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</si>
  <si>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</si>
  <si>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</si>
  <si>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</si>
  <si>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</si>
  <si>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</si>
  <si>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</si>
  <si>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</si>
  <si>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</si>
  <si>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</si>
  <si>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</si>
  <si>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</si>
  <si>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</si>
  <si>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</si>
  <si>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</si>
  <si>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</si>
  <si>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</si>
  <si>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</si>
  <si>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</si>
  <si>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</si>
  <si>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</si>
  <si>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</si>
  <si>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</si>
  <si>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</si>
  <si>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</si>
  <si>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</si>
  <si>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</si>
  <si>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</si>
  <si>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</si>
  <si>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</si>
  <si>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</si>
  <si>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</si>
  <si>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</si>
  <si>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</si>
  <si>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</si>
  <si>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</si>
  <si>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</si>
  <si>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</si>
  <si>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</si>
  <si>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</si>
  <si>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</si>
  <si>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</si>
  <si>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</si>
  <si>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</si>
  <si>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</si>
  <si>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</si>
  <si>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</si>
  <si>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</si>
  <si>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</si>
  <si>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</si>
  <si>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</si>
  <si>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</si>
  <si>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</si>
  <si>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</si>
  <si>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</si>
  <si>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</si>
  <si>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</si>
  <si>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</si>
  <si>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</si>
  <si>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</si>
  <si>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</si>
  <si>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</si>
  <si>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</si>
  <si>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</si>
  <si>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</si>
  <si>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</si>
  <si>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</si>
  <si>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</si>
  <si>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</si>
  <si>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</si>
  <si>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</si>
  <si>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</si>
  <si>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</si>
  <si>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</si>
  <si>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</si>
  <si>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</si>
  <si>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</si>
  <si>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</si>
  <si>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</si>
  <si>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</si>
  <si>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</si>
  <si>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</si>
  <si>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</si>
  <si>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</si>
  <si>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</si>
  <si>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</si>
  <si>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</si>
  <si>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</si>
  <si>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</si>
  <si>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</si>
  <si>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</si>
  <si>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</si>
  <si>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</si>
  <si>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</si>
  <si>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</si>
  <si>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</si>
  <si>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</si>
  <si>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</si>
  <si>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</si>
  <si>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</si>
  <si>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</si>
  <si>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</si>
  <si>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</si>
  <si>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</si>
  <si>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</si>
  <si>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</si>
  <si>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</si>
  <si>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</si>
  <si>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</si>
  <si>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</si>
  <si>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</si>
  <si>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</si>
  <si>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</si>
  <si>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</si>
  <si>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</si>
  <si>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</si>
  <si>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</si>
  <si>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</si>
  <si>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</si>
  <si>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</si>
  <si>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</si>
  <si>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</si>
  <si>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</si>
  <si>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</si>
  <si>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</si>
  <si>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</si>
  <si>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</si>
  <si>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</si>
  <si>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</si>
  <si>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</si>
  <si>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</si>
  <si>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</si>
  <si>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</si>
  <si>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</si>
  <si>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</si>
  <si>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</si>
  <si>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</si>
  <si>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</si>
  <si>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</si>
  <si>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</si>
  <si>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</si>
  <si>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</si>
  <si>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</si>
  <si>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</si>
  <si>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</si>
  <si>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</si>
  <si>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</si>
  <si>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</si>
  <si>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</si>
  <si>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</si>
  <si>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</si>
  <si>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</si>
  <si>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</si>
  <si>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</si>
  <si>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</si>
  <si>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</si>
  <si>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</si>
  <si>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</si>
  <si>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</si>
  <si>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</si>
  <si>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</si>
  <si>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</si>
  <si>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</si>
  <si>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</si>
  <si>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</si>
  <si>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</si>
  <si>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</si>
  <si>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</si>
  <si>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</si>
  <si>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</si>
  <si>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</si>
  <si>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</si>
  <si>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</si>
  <si>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</si>
  <si>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</si>
  <si>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</si>
  <si>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</si>
  <si>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</si>
  <si>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</si>
  <si>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</si>
  <si>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</si>
  <si>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</si>
  <si>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</si>
  <si>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</si>
  <si>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</si>
  <si>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</si>
  <si>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</si>
  <si>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</si>
  <si>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</si>
  <si>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</si>
  <si>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</si>
  <si>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</si>
  <si>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</si>
  <si>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</si>
  <si>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</si>
  <si>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</si>
  <si>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</si>
  <si>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</si>
  <si>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</si>
  <si>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</si>
  <si>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</si>
  <si>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</si>
  <si>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</si>
  <si>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</si>
  <si>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</si>
  <si>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</si>
  <si>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</si>
  <si>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</si>
  <si>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</si>
  <si>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</si>
  <si>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</si>
  <si>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</si>
  <si>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</si>
  <si>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</si>
  <si>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</si>
  <si>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</si>
  <si>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</si>
  <si>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</si>
  <si>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</si>
  <si>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</si>
  <si>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</si>
  <si>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</si>
  <si>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</si>
  <si>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</si>
  <si>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</si>
  <si>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</si>
  <si>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</si>
  <si>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</si>
  <si>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</si>
  <si>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</si>
  <si>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</si>
  <si>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</si>
  <si>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</si>
  <si>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</si>
  <si>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</si>
  <si>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</si>
  <si>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</si>
  <si>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</si>
  <si>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</si>
  <si>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</si>
  <si>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</si>
  <si>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</si>
  <si>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</si>
  <si>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</si>
  <si>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</si>
  <si>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</si>
  <si>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</si>
  <si>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</si>
  <si>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</si>
  <si>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</si>
  <si>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</si>
  <si>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</si>
  <si>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</si>
  <si>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</si>
  <si>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</si>
  <si>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</si>
  <si>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</si>
  <si>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</si>
  <si>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</si>
  <si>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</si>
  <si>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</si>
  <si>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</si>
  <si>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</si>
  <si>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</si>
  <si>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</si>
  <si>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</si>
  <si>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</si>
  <si>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</si>
  <si>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</si>
  <si>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</si>
  <si>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</si>
  <si>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</si>
  <si>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</si>
  <si>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</si>
  <si>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</si>
  <si>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</si>
  <si>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</si>
  <si>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</si>
  <si>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</si>
  <si>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</si>
  <si>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</si>
  <si>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</si>
  <si>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</si>
  <si>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</si>
  <si>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</si>
  <si>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</si>
  <si>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</si>
  <si>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</si>
  <si>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</si>
  <si>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</si>
  <si>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</si>
  <si>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</si>
  <si>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</si>
  <si>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</si>
  <si>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</si>
  <si>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</si>
  <si>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</si>
  <si>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</si>
  <si>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</si>
  <si>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</si>
  <si>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</si>
  <si>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</si>
  <si>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</si>
  <si>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</si>
  <si>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</si>
  <si>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</si>
  <si>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</si>
  <si>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</si>
  <si>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</si>
  <si>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</si>
  <si>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</si>
  <si>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</si>
  <si>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</si>
  <si>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</si>
  <si>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</si>
  <si>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</si>
  <si>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</si>
  <si>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</si>
  <si>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</si>
  <si>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</si>
  <si>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</si>
  <si>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</si>
  <si>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</si>
  <si>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</si>
  <si>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</si>
  <si>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</si>
  <si>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</si>
  <si>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</si>
  <si>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</si>
  <si>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</si>
  <si>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</si>
  <si>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</si>
  <si>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</si>
  <si>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</si>
  <si>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</si>
  <si>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</si>
  <si>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</si>
  <si>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</si>
  <si>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</si>
  <si>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</si>
  <si>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</si>
  <si>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</si>
  <si>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</si>
  <si>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</si>
  <si>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</si>
  <si>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</si>
  <si>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</si>
  <si>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</si>
  <si>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</si>
  <si>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</si>
  <si>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</si>
  <si>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</si>
  <si>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</si>
  <si>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</si>
  <si>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</si>
  <si>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</si>
  <si>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</si>
  <si>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</si>
  <si>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</si>
  <si>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</si>
  <si>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</si>
  <si>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</si>
  <si>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</si>
  <si>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</si>
  <si>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</si>
  <si>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</si>
  <si>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</si>
  <si>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</si>
  <si>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</si>
  <si>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</si>
  <si>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</si>
  <si>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</si>
  <si>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</si>
  <si>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</si>
  <si>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</si>
  <si>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</si>
  <si>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</si>
  <si>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</si>
  <si>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</si>
  <si>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</si>
  <si>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</si>
  <si>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</si>
  <si>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</si>
  <si>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</si>
  <si>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</si>
  <si>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</si>
  <si>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</si>
  <si>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</si>
  <si>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</si>
  <si>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</si>
  <si>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</si>
  <si>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</si>
  <si>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</si>
  <si>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</si>
  <si>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</si>
  <si>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</si>
  <si>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</si>
  <si>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</si>
  <si>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</si>
  <si>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</si>
  <si>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</si>
  <si>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</si>
  <si>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</si>
  <si>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</si>
  <si>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</si>
  <si>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</si>
  <si>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</si>
  <si>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</si>
  <si>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</si>
  <si>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</si>
  <si>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</si>
  <si>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</si>
  <si>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</si>
  <si>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</si>
  <si>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</si>
  <si>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</si>
  <si>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</si>
  <si>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</si>
  <si>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</si>
  <si>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</si>
  <si>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</si>
  <si>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</si>
  <si>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</si>
  <si>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</si>
  <si>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</si>
  <si>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</si>
  <si>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</si>
  <si>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</si>
  <si>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</si>
  <si>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</si>
  <si>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</si>
  <si>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</si>
  <si>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</si>
  <si>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</si>
  <si>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</si>
  <si>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</si>
  <si>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</si>
  <si>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</si>
  <si>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</si>
  <si>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</si>
  <si>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</si>
  <si>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</si>
  <si>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</si>
  <si>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</si>
  <si>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</si>
  <si>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</si>
  <si>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</si>
  <si>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</si>
  <si>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</si>
  <si>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</si>
  <si>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</si>
  <si>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</si>
  <si>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</si>
  <si>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</si>
  <si>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</si>
  <si>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</si>
  <si>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</si>
  <si>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</si>
  <si>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</si>
  <si>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</si>
  <si>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</si>
  <si>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</si>
  <si>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</si>
  <si>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</si>
  <si>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</si>
  <si>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</si>
  <si>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</si>
  <si>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</si>
  <si>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</si>
  <si>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</si>
  <si>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</si>
  <si>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</si>
  <si>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</si>
  <si>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</si>
  <si>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</si>
  <si>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</si>
  <si>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</si>
  <si>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</si>
  <si>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</si>
  <si>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</si>
  <si>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</si>
  <si>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</si>
  <si>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</si>
  <si>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</si>
  <si>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</si>
  <si>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</si>
  <si>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</si>
  <si>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</si>
  <si>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</si>
  <si>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</si>
  <si>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</si>
  <si>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</si>
  <si>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</si>
  <si>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</si>
  <si>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</si>
  <si>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</si>
  <si>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</si>
  <si>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</si>
  <si>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</si>
  <si>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</si>
  <si>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</si>
  <si>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</si>
  <si>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</si>
  <si>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</si>
  <si>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</si>
  <si>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</si>
  <si>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</si>
  <si>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</si>
  <si>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</si>
  <si>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</si>
  <si>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</si>
  <si>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</si>
  <si>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</si>
  <si>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</si>
  <si>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</si>
  <si>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</si>
  <si>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</si>
  <si>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</si>
  <si>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</si>
  <si>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</si>
  <si>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</si>
  <si>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</si>
  <si>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</si>
  <si>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</si>
  <si>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</si>
  <si>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</si>
  <si>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</si>
  <si>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</si>
  <si>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</si>
  <si>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</si>
  <si>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</si>
  <si>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</si>
  <si>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</si>
  <si>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</si>
  <si>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</si>
  <si>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</si>
  <si>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</si>
  <si>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</si>
  <si>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</si>
  <si>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</si>
  <si>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</si>
  <si>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</si>
  <si>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</si>
  <si>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</si>
  <si>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</si>
  <si>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</si>
  <si>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</si>
  <si>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</si>
  <si>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</si>
  <si>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</si>
  <si>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</si>
  <si>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</si>
  <si>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</si>
  <si>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</si>
  <si>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</si>
  <si>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</si>
  <si>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</si>
  <si>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</si>
  <si>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</si>
  <si>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</si>
  <si>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</si>
  <si>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</si>
  <si>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</si>
  <si>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</si>
  <si>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</si>
  <si>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</si>
  <si>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</si>
  <si>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</si>
  <si>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</si>
  <si>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</si>
  <si>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</si>
  <si>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</si>
  <si>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</si>
  <si>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</si>
  <si>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</si>
  <si>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</si>
  <si>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</si>
  <si>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</si>
  <si>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</si>
  <si>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</si>
  <si>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</si>
  <si>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</si>
  <si>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</si>
  <si>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</si>
  <si>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</si>
  <si>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</si>
  <si>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</si>
  <si>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</si>
  <si>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</si>
  <si>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</si>
  <si>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</si>
  <si>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</si>
  <si>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</si>
  <si>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</si>
  <si>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</si>
  <si>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</si>
  <si>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</si>
  <si>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</si>
  <si>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</si>
  <si>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</si>
  <si>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</si>
  <si>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</si>
  <si>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</si>
  <si>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</si>
  <si>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</si>
  <si>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</si>
  <si>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</si>
  <si>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</si>
  <si>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</si>
  <si>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</si>
  <si>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</si>
  <si>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</si>
  <si>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</si>
  <si>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</si>
  <si>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</si>
  <si>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</si>
  <si>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</si>
  <si>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</si>
  <si>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</si>
  <si>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</si>
  <si>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</si>
  <si>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</si>
  <si>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</si>
  <si>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</si>
  <si>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</si>
  <si>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</si>
  <si>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</si>
  <si>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</si>
  <si>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</si>
  <si>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</si>
  <si>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</si>
  <si>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</si>
  <si>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</si>
  <si>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</si>
  <si>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</si>
  <si>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</si>
  <si>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</si>
  <si>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</si>
  <si>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</si>
  <si>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</si>
  <si>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</si>
  <si>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</si>
  <si>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</si>
  <si>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</si>
  <si>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</si>
  <si>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</si>
  <si>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</si>
  <si>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</si>
  <si>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</si>
  <si>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</si>
  <si>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</si>
  <si>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</si>
  <si>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</si>
  <si>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</si>
  <si>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</si>
  <si>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</si>
  <si>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</si>
  <si>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</si>
  <si>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</si>
  <si>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</si>
  <si>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</si>
  <si>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</si>
  <si>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</si>
  <si>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</si>
  <si>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</si>
  <si>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</si>
  <si>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</si>
  <si>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</si>
  <si>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</si>
  <si>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</si>
  <si>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</si>
  <si>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</si>
  <si>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</si>
  <si>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</si>
  <si>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</si>
  <si>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</si>
  <si>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</si>
  <si>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</si>
  <si>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</si>
  <si>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</si>
  <si>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</si>
  <si>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</si>
  <si>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</si>
  <si>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</si>
  <si>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</si>
  <si>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</si>
  <si>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</si>
  <si>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</si>
  <si>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</si>
  <si>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</si>
  <si>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</si>
  <si>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</si>
  <si>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</si>
  <si>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</si>
  <si>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</si>
  <si>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</si>
  <si>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</si>
  <si>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</si>
  <si>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</si>
  <si>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</si>
  <si>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</si>
  <si>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</si>
  <si>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</si>
  <si>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</si>
  <si>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</si>
  <si>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</si>
  <si>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</si>
  <si>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</si>
  <si>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</si>
  <si>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</si>
  <si>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</si>
  <si>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</si>
  <si>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</si>
  <si>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</si>
  <si>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</si>
  <si>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</si>
  <si>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</si>
  <si>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</si>
  <si>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</si>
  <si>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</si>
  <si>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</si>
  <si>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</si>
  <si>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</si>
  <si>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</si>
  <si>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</si>
  <si>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</si>
  <si>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</si>
  <si>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</si>
  <si>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</si>
  <si>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</si>
  <si>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</si>
  <si>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</si>
  <si>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</si>
  <si>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</si>
  <si>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</si>
  <si>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</si>
  <si>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</si>
  <si>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</si>
  <si>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</si>
  <si>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</si>
  <si>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</si>
  <si>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</si>
  <si>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</si>
  <si>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</si>
  <si>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</si>
  <si>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</si>
  <si>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</si>
  <si>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</si>
  <si>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</si>
  <si>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</si>
  <si>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</si>
  <si>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</si>
  <si>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</si>
  <si>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</si>
  <si>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</si>
  <si>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</si>
  <si>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</si>
  <si>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</si>
  <si>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</si>
  <si>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</si>
  <si>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</si>
  <si>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</si>
  <si>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</si>
  <si>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</si>
  <si>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</si>
  <si>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</si>
  <si>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</si>
  <si>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</si>
  <si>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</si>
  <si>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</si>
  <si>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</si>
  <si>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</si>
  <si>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</si>
  <si>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</si>
  <si>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</si>
  <si>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</si>
  <si>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</si>
  <si>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</si>
  <si>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</si>
  <si>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</si>
  <si>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</si>
  <si>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</si>
  <si>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</si>
  <si>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</si>
  <si>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</si>
  <si>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</si>
  <si>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</si>
  <si>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</si>
  <si>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</si>
  <si>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</si>
  <si>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</si>
  <si>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</si>
  <si>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</si>
  <si>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</si>
  <si>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</si>
  <si>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</si>
  <si>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</si>
  <si>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</si>
  <si>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</si>
  <si>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</si>
  <si>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</si>
  <si>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</si>
  <si>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</si>
  <si>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</si>
  <si>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</si>
  <si>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</si>
  <si>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</si>
  <si>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</si>
  <si>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</si>
  <si>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</si>
  <si>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</si>
  <si>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</si>
  <si>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</si>
  <si>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</si>
  <si>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</si>
  <si>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</si>
  <si>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</si>
  <si>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</si>
  <si>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</si>
  <si>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</si>
  <si>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</si>
  <si>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</si>
  <si>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</si>
  <si>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</si>
  <si>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</si>
  <si>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</si>
  <si>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</si>
  <si>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</si>
  <si>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</si>
  <si>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</si>
  <si>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</si>
  <si>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</si>
  <si>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</si>
  <si>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</si>
  <si>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</si>
  <si>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</si>
  <si>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</si>
  <si>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</si>
  <si>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</si>
  <si>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</si>
  <si>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</si>
  <si>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</si>
  <si>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</si>
  <si>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</si>
  <si>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</si>
  <si>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</si>
  <si>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</si>
  <si>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</si>
  <si>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</si>
  <si>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</si>
  <si>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</si>
  <si>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</si>
  <si>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</si>
  <si>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</si>
  <si>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</si>
  <si>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</si>
  <si>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</si>
  <si>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</si>
  <si>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</si>
  <si>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</si>
  <si>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</si>
  <si>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</si>
  <si>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</si>
  <si>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</si>
  <si>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</si>
  <si>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</si>
  <si>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</si>
  <si>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</si>
  <si>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</si>
  <si>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</si>
  <si>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</si>
  <si>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</si>
  <si>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</si>
  <si>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</si>
  <si>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</si>
  <si>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</si>
  <si>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</si>
  <si>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</si>
  <si>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</si>
  <si>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</si>
  <si>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</si>
  <si>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</si>
  <si>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</si>
  <si>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</si>
  <si>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</si>
  <si>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</si>
  <si>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</si>
  <si>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</si>
  <si>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</si>
  <si>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</si>
  <si>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</si>
  <si>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</si>
  <si>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</si>
  <si>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</si>
  <si>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</si>
  <si>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</si>
  <si>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</si>
  <si>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</si>
  <si>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</si>
  <si>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</si>
  <si>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</si>
  <si>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</si>
  <si>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</si>
  <si>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</si>
  <si>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</si>
  <si>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</si>
  <si>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</si>
  <si>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</si>
  <si>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</si>
  <si>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</si>
  <si>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</si>
  <si>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</si>
  <si>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</si>
  <si>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</si>
  <si>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</si>
  <si>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</si>
  <si>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</si>
  <si>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</si>
  <si>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</si>
  <si>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</si>
  <si>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</si>
  <si>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</si>
  <si>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</si>
  <si>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</si>
  <si>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</si>
  <si>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</si>
  <si>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</si>
  <si>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</si>
  <si>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</si>
  <si>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</si>
  <si>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</si>
  <si>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</si>
  <si>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</si>
  <si>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</si>
  <si>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</si>
  <si>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</si>
  <si>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</si>
  <si>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</si>
  <si>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</si>
  <si>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</si>
  <si>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</si>
  <si>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</si>
  <si>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</si>
  <si>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</si>
  <si>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</si>
  <si>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</si>
  <si>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</si>
  <si>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</si>
  <si>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</si>
  <si>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</si>
  <si>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</si>
  <si>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</si>
  <si>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</si>
  <si>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</si>
  <si>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</si>
  <si>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</si>
  <si>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</si>
  <si>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</si>
  <si>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</si>
  <si>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</si>
  <si>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</si>
  <si>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</si>
  <si>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</si>
  <si>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</si>
  <si>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</si>
  <si>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</si>
  <si>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</si>
  <si>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</si>
  <si>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</si>
  <si>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</si>
  <si>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</si>
  <si>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</si>
  <si>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</si>
  <si>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</si>
  <si>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</si>
  <si>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</si>
  <si>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</si>
  <si>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</si>
  <si>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</si>
  <si>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</si>
  <si>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</si>
  <si>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</si>
  <si>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</si>
  <si>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</si>
  <si>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</si>
  <si>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</si>
  <si>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</si>
  <si>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</si>
  <si>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</si>
  <si>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</si>
  <si>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</si>
  <si>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</si>
  <si>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</si>
  <si>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</si>
  <si>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</si>
  <si>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</si>
  <si>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</si>
  <si>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</si>
  <si>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</si>
  <si>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</si>
  <si>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</si>
  <si>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</si>
  <si>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</si>
  <si>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</si>
  <si>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</si>
  <si>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</si>
  <si>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</si>
  <si>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</si>
  <si>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</si>
  <si>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</si>
  <si>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</si>
  <si>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</si>
  <si>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</si>
  <si>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</si>
  <si>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</si>
  <si>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</si>
  <si>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</si>
  <si>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</si>
  <si>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</si>
  <si>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</si>
  <si>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</si>
  <si>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</si>
  <si>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</si>
  <si>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</si>
  <si>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</si>
  <si>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</si>
  <si>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</si>
  <si>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</si>
  <si>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</si>
  <si>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</si>
  <si>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</si>
  <si>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</si>
  <si>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</si>
  <si>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</si>
  <si>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</si>
  <si>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</si>
  <si>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</si>
  <si>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</si>
  <si>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</si>
  <si>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</si>
  <si>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</si>
  <si>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</si>
  <si>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</si>
  <si>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</si>
  <si>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</si>
  <si>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</si>
  <si>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</si>
  <si>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</si>
  <si>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</si>
  <si>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</si>
  <si>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</si>
  <si>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</si>
  <si>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</si>
  <si>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</si>
  <si>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</si>
  <si>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</si>
  <si>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</si>
  <si>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</si>
  <si>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</si>
  <si>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</si>
  <si>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</si>
  <si>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</si>
  <si>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</si>
  <si>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</si>
  <si>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</si>
  <si>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</si>
  <si>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</si>
  <si>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</si>
  <si>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</si>
  <si>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</si>
  <si>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</si>
  <si>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</si>
  <si>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</si>
  <si>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</si>
  <si>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</si>
  <si>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</si>
  <si>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</si>
  <si>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</si>
  <si>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</si>
  <si>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</si>
  <si>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</si>
  <si>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</si>
  <si>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</si>
  <si>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</si>
  <si>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</si>
  <si>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</si>
  <si>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</si>
  <si>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</si>
  <si>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</si>
  <si>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</si>
  <si>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</si>
  <si>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</si>
  <si>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</si>
  <si>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</si>
  <si>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</si>
  <si>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</si>
  <si>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</si>
  <si>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</si>
  <si>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</si>
  <si>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</si>
  <si>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</si>
  <si>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</si>
  <si>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</si>
  <si>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</si>
  <si>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</si>
  <si>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</si>
  <si>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</si>
  <si>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</si>
  <si>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</si>
  <si>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</si>
  <si>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</si>
  <si>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</si>
  <si>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</si>
  <si>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</si>
  <si>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</si>
  <si>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</si>
  <si>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</si>
  <si>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</si>
  <si>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</si>
  <si>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</si>
  <si>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</si>
  <si>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</si>
  <si>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</si>
  <si>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</si>
  <si>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</si>
  <si>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</si>
  <si>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</si>
  <si>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</si>
  <si>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</si>
  <si>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</si>
  <si>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</si>
  <si>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</si>
  <si>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</si>
  <si>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</si>
  <si>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</si>
  <si>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</si>
  <si>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</si>
  <si>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</si>
  <si>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</si>
  <si>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</si>
  <si>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</si>
  <si>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</si>
  <si>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</si>
  <si>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</si>
  <si>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</si>
  <si>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</si>
  <si>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</si>
  <si>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</si>
  <si>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</si>
  <si>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</si>
  <si>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</si>
  <si>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</si>
  <si>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</si>
  <si>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</si>
  <si>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</si>
  <si>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</si>
  <si>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</si>
  <si>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</si>
  <si>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</si>
  <si>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</si>
  <si>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</si>
  <si>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</si>
  <si>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</si>
  <si>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</si>
  <si>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</si>
  <si>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</si>
  <si>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</si>
  <si>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</si>
  <si>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</si>
  <si>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</si>
  <si>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</si>
  <si>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</si>
  <si>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</si>
  <si>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</si>
  <si>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</si>
  <si>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</si>
  <si>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</si>
  <si>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</si>
  <si>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</si>
  <si>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</si>
  <si>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</si>
  <si>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</si>
  <si>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</si>
  <si>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</si>
  <si>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</si>
  <si>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</si>
  <si>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</si>
  <si>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</si>
  <si>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</si>
  <si>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</si>
  <si>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</si>
  <si>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</si>
  <si>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</si>
  <si>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</si>
  <si>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</si>
  <si>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</si>
  <si>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</si>
  <si>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</si>
  <si>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</si>
  <si>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</si>
  <si>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</si>
  <si>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</si>
  <si>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</si>
  <si>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</si>
  <si>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</si>
  <si>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</si>
  <si>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</si>
  <si>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</si>
  <si>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</si>
  <si>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</si>
  <si>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</si>
  <si>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</si>
  <si>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</si>
  <si>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</si>
  <si>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</si>
  <si>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</si>
  <si>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</si>
  <si>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</si>
  <si>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</si>
  <si>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</si>
  <si>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</si>
  <si>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</si>
  <si>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</si>
  <si>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</si>
  <si>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</si>
  <si>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</si>
  <si>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</si>
  <si>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</si>
  <si>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</si>
  <si>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</si>
  <si>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</si>
  <si>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</si>
  <si>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</si>
  <si>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</si>
  <si>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</si>
  <si>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</si>
  <si>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</si>
  <si>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</si>
  <si>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</si>
  <si>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</si>
  <si>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</si>
  <si>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</si>
  <si>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</si>
  <si>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</si>
  <si>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</si>
  <si>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</si>
  <si>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</si>
  <si>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</si>
  <si>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</si>
  <si>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</si>
  <si>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</si>
  <si>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</si>
  <si>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</si>
  <si>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</si>
  <si>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</si>
  <si>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</si>
  <si>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</si>
  <si>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</si>
  <si>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</si>
  <si>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</si>
  <si>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</si>
  <si>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</si>
  <si>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</si>
  <si>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</si>
  <si>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</si>
  <si>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</si>
  <si>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</si>
  <si>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</si>
  <si>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</si>
  <si>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</si>
  <si>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</si>
  <si>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</si>
  <si>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</si>
  <si>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</si>
  <si>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</si>
  <si>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</si>
  <si>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</si>
  <si>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</si>
  <si>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</si>
  <si>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</si>
  <si>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</si>
  <si>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</si>
  <si>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</si>
  <si>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</si>
  <si>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</si>
  <si>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</si>
  <si>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</si>
  <si>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</si>
  <si>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</si>
  <si>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</si>
  <si>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</si>
  <si>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</si>
  <si>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</si>
  <si>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</si>
  <si>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</si>
  <si>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</si>
  <si>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</si>
  <si>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</si>
  <si>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</si>
  <si>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</si>
  <si>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</si>
  <si>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</si>
  <si>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</si>
  <si>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</si>
  <si>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</si>
  <si>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</si>
  <si>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</si>
  <si>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</si>
  <si>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</si>
  <si>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</si>
  <si>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</si>
  <si>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</si>
  <si>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</si>
  <si>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</si>
  <si>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</si>
  <si>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</si>
  <si>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</si>
  <si>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</si>
  <si>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</si>
  <si>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</si>
  <si>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</si>
  <si>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</si>
  <si>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</si>
  <si>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</si>
  <si>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</si>
  <si>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</si>
  <si>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</si>
  <si>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</si>
  <si>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</si>
  <si>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</si>
  <si>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</si>
  <si>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</si>
  <si>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</si>
  <si>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</si>
  <si>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</si>
  <si>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</si>
  <si>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</si>
  <si>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</si>
  <si>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</si>
  <si>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</si>
  <si>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</si>
  <si>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</si>
  <si>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</si>
  <si>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</si>
  <si>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</si>
  <si>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</si>
  <si>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</si>
  <si>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</si>
  <si>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</si>
  <si>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</si>
  <si>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</si>
  <si>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</si>
  <si>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</si>
  <si>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</si>
  <si>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</si>
  <si>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</si>
  <si>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</si>
  <si>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</si>
  <si>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</si>
  <si>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</si>
  <si>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</si>
  <si>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</si>
  <si>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</si>
  <si>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</si>
  <si>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</si>
  <si>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</si>
  <si>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</si>
  <si>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</si>
  <si>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</si>
  <si>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</si>
  <si>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</si>
  <si>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</si>
  <si>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</si>
  <si>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</si>
  <si>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</si>
  <si>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</si>
  <si>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</si>
  <si>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</si>
  <si>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</si>
  <si>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</si>
  <si>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</si>
  <si>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</si>
  <si>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</si>
  <si>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</si>
  <si>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</si>
  <si>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</si>
  <si>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</si>
  <si>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</si>
  <si>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</si>
  <si>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</si>
  <si>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</si>
  <si>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</si>
  <si>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</si>
  <si>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</si>
  <si>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</si>
  <si>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</si>
  <si>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</si>
  <si>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</si>
  <si>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</si>
  <si>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</si>
  <si>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</si>
  <si>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</si>
  <si>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</si>
  <si>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</si>
  <si>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</si>
  <si>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</si>
  <si>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</si>
  <si>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</si>
  <si>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</si>
  <si>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</si>
  <si>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</si>
  <si>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</si>
  <si>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</si>
  <si>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</si>
  <si>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</si>
  <si>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</si>
  <si>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</si>
  <si>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</si>
  <si>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</si>
  <si>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</si>
  <si>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</si>
  <si>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</si>
  <si>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</si>
  <si>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</si>
  <si>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</si>
  <si>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</si>
  <si>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</si>
  <si>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</si>
  <si>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</si>
  <si>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</si>
  <si>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</si>
  <si>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</si>
  <si>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</si>
  <si>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</si>
  <si>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</si>
  <si>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</si>
  <si>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</si>
  <si>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</si>
  <si>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</si>
  <si>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</si>
  <si>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</si>
  <si>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</si>
  <si>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</si>
  <si>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</si>
  <si>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</si>
  <si>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</si>
  <si>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</si>
  <si>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</si>
  <si>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</si>
  <si>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</si>
  <si>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</si>
  <si>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</si>
  <si>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</si>
  <si>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</si>
  <si>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</si>
  <si>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</si>
  <si>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</si>
  <si>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</si>
  <si>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</si>
  <si>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</si>
  <si>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</si>
  <si>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</si>
  <si>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</si>
  <si>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</si>
  <si>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</si>
  <si>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</si>
  <si>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</si>
  <si>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</si>
  <si>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</si>
  <si>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</si>
  <si>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</si>
  <si>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</si>
  <si>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</si>
  <si>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</si>
  <si>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</si>
  <si>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</si>
  <si>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</si>
  <si>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</si>
  <si>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</si>
  <si>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</si>
  <si>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</si>
  <si>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</si>
  <si>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</si>
  <si>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</si>
  <si>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</si>
  <si>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</si>
  <si>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</si>
  <si>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</si>
  <si>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</si>
  <si>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</si>
  <si>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</si>
  <si>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</si>
  <si>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</si>
  <si>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</si>
  <si>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</si>
  <si>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</si>
  <si>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</si>
  <si>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</si>
  <si>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</si>
  <si>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</si>
  <si>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</si>
  <si>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</si>
  <si>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</si>
  <si>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</si>
  <si>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</si>
  <si>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</si>
  <si>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</si>
  <si>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</si>
  <si>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</si>
  <si>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</si>
  <si>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</si>
  <si>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</si>
  <si>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</si>
  <si>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</si>
  <si>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</si>
  <si>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</si>
  <si>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</si>
  <si>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</si>
  <si>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</si>
  <si>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</si>
  <si>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</si>
  <si>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</si>
  <si>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</si>
  <si>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</si>
  <si>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</si>
  <si>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</si>
  <si>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</si>
  <si>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</si>
  <si>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</si>
  <si>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</si>
  <si>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</si>
  <si>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</si>
  <si>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</si>
  <si>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</si>
  <si>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</si>
  <si>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</si>
  <si>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</si>
  <si>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</si>
  <si>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</si>
  <si>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</si>
  <si>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</si>
  <si>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</si>
  <si>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</si>
  <si>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</si>
  <si>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</si>
  <si>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</si>
  <si>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</si>
  <si>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</si>
  <si>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</si>
  <si>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</si>
  <si>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</si>
  <si>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</si>
  <si>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</si>
  <si>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</si>
  <si>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</si>
  <si>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</si>
  <si>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</si>
  <si>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</si>
  <si>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</si>
  <si>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</si>
  <si>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</si>
  <si>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</si>
  <si>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</si>
  <si>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</si>
  <si>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</si>
  <si>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</si>
  <si>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</si>
  <si>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</si>
  <si>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</si>
  <si>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</si>
  <si>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</si>
  <si>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</si>
  <si>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</si>
  <si>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</si>
  <si>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</si>
  <si>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</si>
  <si>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</si>
  <si>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</si>
  <si>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</si>
  <si>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</si>
  <si>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</si>
  <si>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</si>
  <si>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</si>
  <si>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</si>
  <si>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</si>
  <si>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</si>
  <si>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</si>
  <si>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</si>
  <si>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</si>
  <si>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</si>
  <si>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</si>
  <si>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</si>
  <si>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</si>
  <si>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</si>
  <si>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</si>
  <si>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</si>
  <si>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</si>
  <si>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</si>
  <si>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</si>
  <si>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</si>
  <si>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</si>
  <si>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</si>
  <si>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</si>
  <si>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</si>
  <si>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</si>
  <si>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</si>
  <si>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</si>
  <si>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</si>
  <si>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</si>
  <si>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</si>
  <si>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</si>
  <si>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</si>
  <si>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</si>
  <si>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</si>
  <si>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</si>
  <si>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</si>
  <si>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</si>
  <si>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</si>
  <si>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</si>
  <si>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</si>
  <si>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</si>
  <si>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</si>
  <si>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</si>
  <si>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</si>
  <si>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</si>
  <si>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</si>
  <si>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</si>
  <si>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</si>
  <si>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</si>
  <si>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</si>
  <si>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</si>
  <si>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</si>
  <si>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</si>
  <si>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</si>
  <si>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</si>
  <si>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</si>
  <si>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</si>
  <si>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</si>
  <si>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</si>
  <si>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</si>
  <si>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</si>
  <si>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</si>
  <si>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</si>
  <si>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</si>
  <si>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</si>
  <si>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</si>
  <si>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</si>
  <si>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</si>
  <si>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</si>
  <si>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</si>
  <si>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</si>
  <si>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</si>
  <si>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</si>
  <si>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</si>
  <si>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</si>
  <si>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</si>
  <si>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</si>
  <si>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</si>
  <si>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</si>
  <si>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</si>
  <si>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</si>
  <si>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</si>
  <si>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</si>
  <si>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</si>
  <si>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</si>
  <si>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</si>
  <si>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</si>
  <si>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</si>
  <si>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</si>
  <si>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</si>
  <si>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</si>
  <si>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</si>
  <si>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</si>
  <si>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</si>
  <si>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</si>
  <si>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</si>
  <si>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</si>
  <si>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</si>
  <si>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</si>
  <si>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</si>
  <si>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</si>
  <si>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</si>
  <si>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</si>
  <si>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</si>
  <si>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</si>
  <si>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</si>
  <si>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</si>
  <si>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</si>
  <si>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</si>
  <si>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</si>
  <si>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</si>
  <si>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</si>
  <si>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</si>
  <si>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</si>
  <si>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</si>
  <si>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</si>
  <si>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</si>
  <si>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</si>
  <si>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</si>
  <si>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</si>
  <si>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</si>
  <si>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</si>
  <si>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</si>
  <si>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</si>
  <si>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</si>
  <si>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</si>
  <si>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</si>
  <si>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</si>
  <si>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</si>
  <si>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</si>
  <si>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</si>
  <si>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</si>
  <si>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</si>
  <si>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</si>
  <si>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</si>
  <si>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</si>
  <si>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</si>
  <si>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</si>
  <si>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</si>
  <si>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</si>
  <si>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</si>
  <si>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</si>
  <si>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</si>
  <si>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</si>
  <si>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</si>
  <si>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</si>
  <si>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</si>
  <si>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</si>
  <si>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</si>
  <si>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</si>
  <si>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</si>
  <si>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</si>
  <si>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</si>
  <si>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</si>
  <si>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</si>
  <si>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</si>
  <si>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</si>
  <si>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</si>
  <si>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</si>
  <si>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</si>
  <si>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</si>
  <si>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</si>
  <si>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</si>
  <si>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</si>
  <si>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</si>
  <si>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</si>
  <si>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</si>
  <si>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</si>
  <si>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</si>
  <si>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</si>
  <si>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</si>
  <si>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</si>
  <si>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</si>
  <si>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</si>
  <si>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</si>
  <si>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</si>
  <si>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</si>
  <si>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</si>
  <si>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</si>
  <si>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</si>
  <si>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</si>
  <si>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</si>
  <si>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</si>
  <si>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</si>
  <si>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</si>
  <si>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</si>
  <si>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</si>
  <si>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</si>
  <si>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</si>
  <si>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</si>
  <si>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</si>
  <si>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</si>
  <si>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</si>
  <si>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</si>
  <si>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</si>
  <si>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</si>
  <si>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</si>
  <si>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</si>
  <si>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</si>
  <si>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</si>
  <si>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</si>
  <si>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</si>
  <si>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</si>
  <si>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</si>
  <si>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</si>
  <si>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</si>
  <si>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</si>
  <si>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</si>
  <si>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</si>
  <si>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</si>
  <si>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</si>
  <si>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</si>
  <si>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</si>
  <si>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</si>
  <si>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</si>
  <si>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</si>
  <si>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</si>
  <si>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</si>
  <si>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</si>
  <si>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</si>
  <si>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</si>
  <si>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</si>
  <si>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</si>
  <si>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</si>
  <si>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</si>
  <si>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</si>
  <si>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</si>
  <si>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</si>
  <si>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</si>
  <si>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</si>
  <si>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</si>
  <si>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</si>
  <si>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</si>
  <si>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</si>
  <si>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</si>
  <si>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</si>
  <si>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</si>
  <si>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</si>
  <si>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</si>
  <si>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</si>
  <si>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</si>
  <si>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</si>
  <si>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</si>
  <si>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</si>
  <si>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</si>
  <si>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</si>
  <si>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</si>
  <si>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</si>
  <si>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</si>
  <si>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</si>
  <si>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</si>
  <si>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</si>
  <si>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</si>
  <si>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</si>
  <si>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</si>
  <si>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</si>
  <si>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</si>
  <si>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</si>
  <si>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</si>
  <si>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</si>
  <si>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</si>
  <si>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</si>
  <si>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</si>
  <si>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</si>
  <si>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</si>
  <si>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</si>
  <si>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</si>
  <si>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</si>
  <si>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</si>
  <si>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</si>
  <si>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</si>
  <si>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</si>
  <si>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</si>
  <si>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</si>
  <si>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</si>
  <si>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</si>
  <si>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</si>
  <si>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</si>
  <si>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</si>
  <si>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</si>
  <si>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</si>
  <si>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</si>
  <si>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</si>
  <si>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</si>
  <si>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</si>
  <si>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</si>
  <si>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</si>
  <si>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</si>
  <si>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</si>
  <si>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</si>
  <si>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</si>
  <si>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</si>
  <si>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</si>
  <si>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</si>
  <si>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</si>
  <si>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</si>
  <si>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</si>
  <si>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</si>
  <si>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</si>
  <si>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</si>
  <si>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</si>
  <si>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</si>
  <si>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</si>
  <si>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</si>
  <si>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</si>
  <si>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</si>
  <si>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</si>
  <si>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</si>
  <si>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</si>
  <si>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</si>
  <si>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</si>
  <si>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</si>
  <si>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</si>
  <si>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</si>
  <si>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</si>
  <si>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</si>
  <si>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</si>
  <si>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</si>
  <si>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</si>
  <si>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</si>
  <si>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</si>
  <si>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</si>
  <si>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</si>
  <si>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</si>
  <si>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</si>
  <si>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</si>
  <si>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</si>
  <si>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</si>
  <si>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</si>
  <si>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</si>
  <si>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</si>
  <si>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</si>
  <si>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</si>
  <si>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</si>
  <si>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</si>
  <si>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</si>
  <si>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</si>
  <si>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</si>
  <si>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</si>
  <si>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</si>
  <si>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</si>
  <si>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</si>
  <si>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</si>
  <si>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</si>
  <si>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</si>
  <si>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</si>
  <si>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</si>
  <si>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</si>
  <si>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</si>
  <si>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</si>
  <si>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</si>
  <si>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</si>
  <si>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</si>
  <si>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</si>
  <si>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</si>
  <si>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</si>
  <si>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</si>
  <si>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</si>
  <si>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</si>
  <si>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</si>
  <si>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</si>
  <si>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</si>
  <si>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</si>
  <si>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</si>
  <si>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</si>
  <si>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</si>
  <si>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</si>
  <si>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</si>
  <si>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</si>
  <si>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</si>
  <si>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</si>
  <si>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</si>
  <si>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</si>
  <si>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</si>
  <si>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</si>
  <si>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</si>
  <si>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</si>
  <si>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</si>
  <si>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</si>
  <si>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</si>
  <si>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</si>
  <si>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</si>
  <si>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</si>
  <si>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</si>
  <si>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</si>
  <si>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</si>
  <si>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</si>
  <si>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</si>
  <si>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</si>
  <si>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</si>
  <si>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</si>
  <si>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</si>
  <si>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</si>
  <si>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</si>
  <si>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</si>
  <si>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</si>
  <si>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</si>
  <si>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</si>
  <si>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</si>
  <si>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</si>
  <si>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</si>
  <si>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</si>
  <si>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</si>
  <si>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</si>
  <si>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</si>
  <si>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</si>
  <si>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</si>
  <si>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</si>
  <si>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</si>
  <si>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</si>
  <si>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</si>
  <si>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</si>
  <si>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</si>
  <si>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</si>
  <si>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</si>
  <si>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</si>
  <si>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</si>
  <si>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</si>
  <si>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</si>
  <si>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</si>
  <si>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</si>
  <si>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</si>
  <si>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</si>
  <si>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</si>
  <si>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</si>
  <si>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</si>
  <si>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</si>
  <si>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</si>
  <si>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</si>
  <si>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</si>
  <si>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</si>
  <si>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</si>
  <si>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</si>
  <si>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</si>
  <si>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</si>
  <si>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</si>
  <si>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</si>
  <si>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</si>
  <si>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</si>
  <si>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</si>
  <si>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</si>
  <si>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</si>
  <si>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</si>
  <si>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</si>
  <si>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</si>
  <si>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</si>
  <si>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</si>
  <si>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</si>
  <si>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</si>
  <si>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</si>
  <si>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</si>
  <si>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</si>
  <si>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</si>
  <si>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</si>
  <si>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</si>
  <si>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</si>
  <si>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</si>
  <si>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</si>
  <si>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</si>
  <si>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</si>
  <si>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</si>
  <si>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</si>
  <si>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</si>
  <si>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</si>
  <si>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</si>
  <si>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</si>
  <si>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</si>
  <si>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</si>
  <si>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</si>
  <si>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</si>
  <si>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</si>
  <si>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</si>
  <si>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</si>
  <si>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</si>
  <si>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</si>
  <si>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</si>
  <si>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</si>
  <si>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</si>
  <si>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</si>
  <si>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</si>
  <si>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</si>
  <si>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</si>
  <si>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</si>
  <si>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</si>
  <si>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</si>
  <si>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</si>
  <si>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</si>
  <si>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</si>
  <si>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</si>
  <si>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</si>
  <si>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</si>
  <si>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</si>
  <si>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</si>
  <si>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</si>
  <si>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</si>
  <si>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</si>
  <si>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</si>
  <si>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</si>
  <si>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</si>
  <si>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</si>
  <si>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</si>
  <si>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</si>
  <si>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</si>
  <si>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</si>
  <si>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</si>
  <si>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</si>
  <si>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</si>
  <si>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</si>
  <si>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</si>
  <si>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</si>
  <si>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</si>
  <si>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</si>
  <si>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</si>
  <si>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</si>
  <si>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</si>
  <si>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</si>
  <si>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</si>
  <si>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</si>
  <si>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</si>
  <si>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</si>
  <si>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</si>
  <si>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</si>
  <si>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</si>
  <si>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</si>
  <si>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</si>
  <si>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</si>
  <si>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</si>
  <si>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</si>
  <si>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</si>
  <si>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</si>
  <si>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</si>
  <si>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</si>
  <si>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</si>
  <si>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</si>
  <si>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</si>
  <si>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</si>
  <si>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</si>
  <si>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</si>
  <si>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</si>
  <si>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</si>
  <si>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</si>
  <si>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</si>
  <si>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</si>
  <si>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</si>
  <si>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</si>
  <si>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</si>
  <si>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</si>
  <si>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</si>
  <si>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</si>
  <si>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</si>
  <si>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</si>
  <si>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</si>
  <si>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</si>
  <si>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</si>
  <si>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</si>
  <si>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</si>
  <si>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</si>
  <si>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</si>
  <si>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</si>
  <si>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</si>
  <si>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</si>
  <si>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</si>
  <si>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</si>
  <si>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</si>
  <si>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</si>
  <si>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</si>
  <si>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</si>
  <si>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</si>
  <si>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</si>
  <si>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</si>
  <si>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</si>
  <si>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</si>
  <si>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</si>
  <si>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</si>
  <si>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</si>
  <si>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</si>
  <si>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</si>
  <si>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</si>
  <si>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</si>
  <si>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</si>
  <si>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</si>
  <si>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</si>
  <si>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</si>
  <si>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</si>
  <si>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</si>
  <si>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</si>
  <si>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</si>
  <si>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</si>
  <si>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</si>
  <si>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</si>
  <si>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</si>
  <si>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</si>
  <si>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</si>
  <si>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</si>
  <si>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</si>
  <si>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</si>
  <si>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</si>
  <si>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</si>
  <si>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</si>
  <si>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</si>
  <si>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</si>
  <si>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</si>
  <si>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</si>
  <si>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</si>
  <si>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</si>
  <si>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</si>
  <si>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</si>
  <si>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</si>
  <si>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</si>
  <si>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</si>
  <si>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</si>
  <si>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</si>
  <si>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</si>
  <si>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</si>
  <si>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</si>
  <si>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</si>
  <si>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</si>
  <si>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</si>
  <si>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</si>
  <si>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</si>
  <si>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</si>
  <si>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</si>
  <si>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</si>
  <si>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</si>
  <si>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</si>
  <si>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</si>
  <si>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</si>
  <si>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</si>
  <si>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</si>
  <si>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</si>
  <si>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</si>
  <si>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</si>
  <si>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</si>
  <si>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</si>
  <si>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</si>
  <si>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</si>
  <si>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</si>
  <si>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</si>
  <si>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</si>
  <si>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</si>
  <si>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</si>
  <si>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</si>
  <si>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</si>
  <si>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</si>
  <si>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</si>
  <si>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</si>
  <si>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</si>
  <si>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</si>
  <si>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</si>
  <si>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</si>
  <si>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</si>
  <si>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</si>
  <si>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</si>
  <si>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</si>
  <si>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</si>
  <si>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</si>
  <si>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</si>
  <si>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</si>
  <si>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</si>
  <si>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</si>
  <si>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</si>
  <si>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</si>
  <si>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</si>
  <si>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</si>
  <si>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</si>
  <si>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</si>
  <si>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</si>
  <si>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</si>
  <si>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</si>
  <si>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</si>
  <si>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</si>
  <si>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</si>
  <si>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</si>
  <si>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</si>
  <si>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</si>
  <si>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</si>
  <si>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</si>
  <si>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</si>
  <si>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</si>
  <si>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</si>
  <si>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</si>
  <si>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</si>
  <si>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</si>
  <si>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</si>
  <si>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</si>
  <si>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</si>
  <si>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</si>
  <si>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</si>
  <si>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</si>
  <si>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</si>
  <si>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</si>
  <si>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</si>
  <si>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</si>
  <si>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</si>
  <si>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</si>
  <si>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</si>
  <si>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</si>
  <si>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</si>
  <si>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</si>
  <si>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</si>
  <si>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</si>
  <si>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</si>
  <si>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</si>
  <si>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</si>
  <si>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</si>
  <si>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</si>
  <si>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</si>
  <si>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</si>
  <si>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</si>
  <si>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</si>
  <si>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</si>
  <si>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</si>
  <si>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</si>
  <si>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</si>
  <si>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</si>
  <si>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</si>
  <si>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</si>
  <si>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</si>
  <si>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</si>
  <si>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</si>
  <si>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</si>
  <si>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</si>
  <si>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</si>
  <si>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</si>
  <si>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</si>
  <si>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</si>
  <si>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</si>
  <si>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</si>
  <si>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</si>
  <si>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</si>
  <si>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</si>
  <si>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</si>
  <si>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</si>
  <si>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</si>
  <si>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</si>
  <si>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</si>
  <si>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</si>
  <si>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</si>
  <si>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</si>
  <si>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</si>
  <si>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</si>
  <si>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</si>
  <si>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</si>
  <si>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</si>
  <si>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</si>
  <si>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</si>
  <si>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</si>
  <si>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</si>
  <si>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</si>
  <si>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</si>
  <si>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</si>
  <si>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</si>
  <si>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</si>
  <si>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</si>
  <si>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</si>
  <si>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</si>
  <si>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</si>
  <si>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</si>
  <si>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</si>
  <si>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</si>
  <si>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</si>
  <si>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</si>
  <si>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</si>
  <si>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</si>
  <si>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</si>
  <si>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</si>
  <si>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</si>
  <si>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</si>
  <si>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</si>
  <si>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</si>
  <si>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</si>
  <si>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</si>
  <si>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</si>
  <si>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</si>
  <si>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</si>
  <si>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</si>
  <si>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</si>
  <si>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</si>
  <si>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</si>
  <si>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</si>
  <si>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</si>
  <si>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</si>
  <si>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</si>
  <si>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</si>
  <si>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</si>
  <si>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</si>
  <si>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</si>
  <si>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</si>
  <si>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</si>
  <si>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</si>
  <si>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</si>
  <si>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</si>
  <si>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</si>
  <si>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</si>
  <si>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</si>
  <si>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</si>
  <si>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</si>
  <si>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</si>
  <si>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</si>
  <si>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</si>
  <si>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</si>
  <si>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</si>
  <si>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</si>
  <si>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</si>
  <si>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</si>
  <si>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</si>
  <si>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</si>
  <si>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</si>
  <si>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</si>
  <si>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</si>
  <si>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</si>
  <si>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</si>
  <si>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</si>
  <si>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</si>
  <si>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</si>
  <si>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</si>
  <si>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</si>
  <si>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</si>
  <si>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</si>
  <si>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</si>
  <si>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</si>
  <si>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</si>
  <si>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</si>
  <si>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</si>
  <si>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</si>
  <si>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</si>
  <si>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</si>
  <si>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</si>
  <si>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</si>
  <si>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</si>
  <si>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</si>
  <si>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</si>
  <si>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</si>
  <si>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</si>
  <si>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</si>
  <si>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</si>
  <si>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</si>
  <si>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</si>
  <si>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</si>
  <si>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</si>
  <si>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</si>
  <si>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</si>
  <si>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</si>
  <si>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</si>
  <si>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</si>
  <si>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</si>
  <si>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</si>
  <si>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</si>
  <si>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</si>
  <si>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</si>
  <si>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</si>
  <si>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</si>
  <si>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</si>
  <si>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</si>
  <si>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</si>
  <si>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</si>
  <si>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</si>
  <si>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</si>
  <si>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</si>
  <si>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</si>
  <si>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</si>
  <si>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</si>
  <si>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</si>
  <si>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</si>
  <si>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</si>
  <si>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</si>
  <si>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</si>
  <si>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</si>
  <si>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</si>
  <si>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</si>
  <si>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</si>
  <si>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</si>
  <si>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</si>
  <si>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</si>
  <si>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</si>
  <si>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</si>
  <si>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</si>
  <si>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</si>
  <si>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</si>
  <si>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</si>
  <si>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</si>
  <si>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</si>
  <si>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</si>
  <si>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</si>
  <si>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</si>
  <si>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</si>
  <si>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</si>
  <si>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</si>
  <si>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</si>
  <si>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</si>
  <si>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</si>
  <si>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</si>
  <si>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</si>
  <si>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</si>
  <si>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</si>
  <si>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</si>
  <si>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</si>
  <si>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</si>
  <si>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</si>
  <si>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</si>
  <si>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</si>
  <si>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</si>
  <si>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</si>
  <si>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</si>
  <si>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</si>
  <si>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</si>
  <si>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</si>
  <si>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</si>
  <si>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</si>
  <si>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</si>
  <si>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</si>
  <si>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</si>
  <si>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</si>
  <si>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</si>
  <si>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</si>
  <si>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</si>
  <si>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</si>
  <si>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</si>
  <si>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</si>
  <si>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</si>
  <si>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</si>
  <si>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</si>
  <si>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</si>
  <si>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</si>
  <si>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</si>
  <si>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</si>
  <si>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</si>
  <si>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</si>
  <si>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</si>
  <si>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</si>
  <si>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</si>
  <si>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</si>
  <si>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</si>
  <si>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</si>
  <si>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</si>
  <si>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</si>
  <si>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</si>
  <si>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</si>
  <si>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</si>
  <si>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</si>
  <si>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</si>
  <si>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</si>
  <si>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</si>
  <si>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</si>
  <si>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</si>
  <si>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</si>
  <si>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</si>
  <si>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</si>
  <si>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</si>
  <si>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</si>
  <si>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</si>
  <si>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</si>
  <si>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</si>
  <si>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</si>
  <si>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</si>
  <si>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</si>
  <si>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</si>
  <si>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</si>
  <si>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</si>
  <si>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</si>
  <si>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</si>
  <si>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</si>
  <si>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</si>
  <si>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</si>
  <si>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</si>
  <si>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</si>
  <si>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</si>
  <si>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</si>
  <si>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</si>
  <si>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</si>
  <si>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</si>
  <si>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</si>
  <si>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</si>
  <si>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</si>
  <si>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</si>
  <si>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</si>
  <si>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</si>
  <si>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</si>
  <si>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</si>
  <si>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</si>
  <si>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</si>
  <si>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</si>
  <si>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</si>
  <si>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</si>
  <si>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</si>
  <si>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</si>
  <si>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</si>
  <si>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</si>
  <si>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</si>
  <si>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</si>
  <si>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</si>
  <si>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</si>
  <si>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</si>
  <si>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</si>
  <si>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</si>
  <si>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</si>
  <si>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</si>
  <si>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</si>
  <si>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</si>
  <si>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</si>
  <si>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</si>
  <si>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</si>
  <si>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</si>
  <si>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</si>
  <si>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</si>
  <si>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</si>
  <si>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</si>
  <si>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</si>
  <si>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</si>
  <si>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</si>
  <si>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</si>
  <si>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</si>
  <si>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</si>
  <si>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</si>
  <si>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</si>
  <si>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</si>
  <si>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</si>
  <si>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</si>
  <si>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</si>
  <si>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</si>
  <si>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</si>
  <si>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</si>
  <si>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</si>
  <si>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</si>
  <si>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</si>
  <si>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</si>
  <si>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</si>
  <si>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</si>
  <si>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</si>
  <si>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</si>
  <si>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</si>
  <si>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</si>
  <si>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</si>
  <si>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</si>
  <si>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</si>
  <si>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</si>
  <si>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</si>
  <si>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</si>
  <si>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</si>
  <si>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</si>
  <si>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</si>
  <si>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</si>
  <si>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</si>
  <si>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</si>
  <si>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</si>
  <si>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</si>
  <si>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</si>
  <si>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</si>
  <si>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</si>
  <si>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</si>
  <si>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</si>
  <si>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</si>
  <si>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</si>
  <si>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</si>
  <si>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</si>
  <si>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</si>
  <si>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</si>
  <si>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</si>
  <si>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</si>
  <si>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</si>
  <si>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</si>
  <si>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</si>
  <si>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</si>
  <si>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</si>
  <si>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</si>
  <si>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</si>
  <si>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</si>
  <si>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</si>
  <si>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</si>
  <si>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</si>
  <si>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</si>
  <si>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</si>
  <si>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</si>
  <si>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</si>
  <si>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</si>
  <si>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</si>
  <si>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</si>
  <si>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</si>
  <si>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</si>
  <si>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</si>
  <si>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</si>
  <si>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</si>
  <si>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</si>
  <si>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</si>
  <si>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</si>
  <si>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</si>
  <si>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</si>
  <si>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</si>
  <si>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</si>
  <si>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</si>
  <si>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</si>
  <si>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</si>
  <si>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</si>
  <si>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</si>
  <si>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</si>
  <si>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</si>
  <si>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</si>
  <si>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</si>
  <si>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</si>
  <si>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</si>
  <si>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</si>
  <si>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</si>
  <si>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</si>
  <si>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</si>
  <si>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</si>
  <si>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</si>
  <si>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</si>
  <si>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</si>
  <si>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</si>
  <si>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</si>
  <si>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</si>
  <si>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</si>
  <si>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</si>
  <si>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</si>
  <si>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</si>
  <si>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</si>
  <si>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</si>
  <si>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</si>
  <si>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</si>
  <si>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</si>
  <si>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</si>
  <si>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</si>
  <si>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</si>
  <si>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</si>
  <si>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</si>
  <si>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</si>
  <si>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</si>
  <si>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</si>
  <si>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</si>
  <si>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</si>
  <si>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</si>
  <si>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</si>
  <si>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</si>
  <si>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</si>
  <si>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</si>
  <si>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</si>
  <si>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</si>
  <si>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</si>
  <si>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</si>
  <si>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</si>
  <si>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</si>
  <si>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</si>
  <si>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</si>
  <si>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</si>
  <si>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</si>
  <si>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</si>
  <si>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</si>
  <si>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</si>
  <si>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</si>
  <si>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</si>
  <si>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</si>
  <si>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</si>
  <si>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</si>
  <si>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</si>
  <si>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</si>
  <si>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</si>
  <si>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</si>
  <si>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</si>
  <si>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</si>
  <si>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</si>
  <si>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</si>
  <si>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</si>
  <si>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</si>
  <si>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</si>
  <si>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</si>
  <si>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</si>
  <si>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</si>
  <si>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</si>
  <si>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</si>
  <si>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</si>
  <si>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</si>
  <si>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</si>
  <si>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</si>
  <si>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</si>
  <si>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</si>
  <si>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</si>
  <si>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</si>
  <si>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</si>
  <si>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</si>
  <si>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</si>
  <si>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</si>
  <si>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</si>
  <si>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</si>
  <si>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</si>
  <si>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</si>
  <si>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</si>
  <si>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</si>
  <si>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</si>
  <si>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</si>
  <si>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</si>
  <si>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</si>
  <si>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</si>
  <si>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</si>
  <si>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</si>
  <si>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</si>
  <si>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</si>
  <si>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</si>
  <si>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</si>
  <si>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</si>
  <si>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</si>
  <si>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</si>
  <si>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</si>
  <si>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</si>
  <si>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</si>
  <si>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</si>
  <si>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</si>
  <si>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</si>
  <si>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</si>
  <si>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</si>
  <si>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</si>
  <si>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</si>
  <si>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</si>
  <si>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</si>
  <si>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</si>
  <si>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</si>
  <si>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</si>
  <si>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</si>
  <si>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</si>
  <si>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</si>
  <si>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</si>
  <si>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</si>
  <si>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</si>
  <si>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</si>
  <si>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</si>
  <si>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</si>
  <si>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</si>
  <si>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</si>
  <si>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</si>
  <si>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</si>
  <si>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</si>
  <si>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</si>
  <si>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</si>
  <si>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</si>
  <si>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</si>
  <si>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</si>
  <si>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</si>
  <si>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</si>
  <si>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</si>
  <si>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</si>
  <si>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</si>
  <si>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</si>
  <si>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</si>
  <si>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</si>
  <si>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</si>
  <si>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</si>
  <si>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</si>
  <si>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</si>
  <si>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</si>
  <si>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</si>
  <si>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</si>
  <si>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</si>
  <si>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</si>
  <si>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</si>
  <si>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</si>
  <si>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</si>
  <si>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</si>
  <si>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</si>
  <si>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</si>
  <si>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</si>
  <si>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</si>
  <si>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</si>
  <si>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</si>
  <si>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</si>
  <si>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</si>
  <si>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</si>
  <si>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</si>
  <si>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</si>
  <si>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</si>
  <si>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</si>
  <si>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</si>
  <si>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</si>
  <si>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</si>
  <si>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</si>
  <si>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</si>
  <si>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</si>
  <si>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</si>
  <si>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</si>
  <si>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</si>
  <si>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</si>
  <si>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</si>
  <si>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</si>
  <si>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</si>
  <si>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</si>
  <si>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</si>
  <si>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</si>
  <si>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</si>
  <si>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</si>
  <si>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</si>
  <si>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</si>
  <si>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</si>
  <si>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</si>
  <si>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</si>
  <si>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</si>
  <si>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</si>
  <si>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</si>
  <si>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</si>
  <si>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</si>
  <si>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</si>
  <si>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</si>
  <si>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</si>
  <si>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</si>
  <si>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</si>
  <si>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</si>
  <si>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</si>
  <si>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</si>
  <si>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</si>
  <si>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</si>
  <si>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</si>
  <si>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</si>
  <si>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</si>
  <si>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</si>
  <si>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</si>
  <si>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</si>
  <si>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</si>
  <si>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</si>
  <si>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</si>
  <si>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</si>
  <si>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</si>
  <si>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</si>
  <si>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</si>
  <si>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</si>
  <si>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</si>
  <si>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</si>
  <si>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</si>
  <si>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</si>
  <si>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</si>
  <si>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</si>
  <si>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</si>
  <si>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</si>
  <si>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</si>
  <si>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</si>
  <si>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</si>
  <si>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</si>
  <si>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</si>
  <si>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</si>
  <si>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</si>
  <si>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</si>
  <si>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</si>
  <si>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</si>
  <si>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</si>
  <si>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</si>
  <si>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</si>
  <si>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</si>
  <si>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</si>
  <si>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</si>
  <si>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</si>
  <si>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</si>
  <si>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</si>
  <si>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</si>
  <si>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</si>
  <si>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</si>
  <si>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</si>
  <si>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</si>
  <si>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</si>
  <si>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</si>
  <si>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</si>
  <si>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</si>
  <si>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</si>
  <si>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</si>
  <si>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</si>
  <si>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</si>
  <si>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</si>
  <si>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</si>
  <si>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</si>
  <si>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</si>
  <si>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</si>
  <si>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</si>
  <si>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</si>
  <si>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</si>
  <si>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</si>
  <si>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</si>
  <si>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</si>
  <si>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</si>
  <si>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</si>
  <si>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</si>
  <si>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</si>
  <si>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</si>
  <si>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</si>
  <si>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</si>
  <si>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</si>
  <si>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</si>
  <si>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</si>
  <si>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</si>
  <si>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</si>
  <si>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</si>
  <si>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</si>
  <si>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</si>
  <si>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</si>
  <si>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</si>
  <si>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</si>
  <si>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</si>
  <si>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</si>
  <si>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</si>
  <si>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</si>
  <si>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</si>
  <si>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</si>
  <si>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</si>
  <si>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</si>
  <si>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</si>
  <si>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</si>
  <si>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</si>
  <si>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</si>
  <si>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</si>
  <si>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</si>
  <si>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</si>
  <si>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</si>
  <si>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</si>
  <si>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</si>
  <si>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</si>
  <si>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</si>
  <si>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</si>
  <si>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</si>
  <si>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</si>
  <si>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</si>
  <si>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</si>
  <si>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</si>
  <si>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</si>
  <si>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</si>
  <si>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</si>
  <si>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</si>
  <si>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</si>
  <si>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</si>
  <si>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</si>
  <si>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</si>
  <si>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</si>
  <si>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</si>
  <si>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</si>
  <si>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</si>
  <si>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</si>
  <si>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</si>
  <si>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</si>
  <si>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</si>
  <si>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</si>
  <si>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</si>
  <si>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</si>
  <si>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</si>
  <si>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</si>
  <si>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</si>
  <si>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</si>
  <si>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</si>
  <si>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</si>
  <si>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</si>
  <si>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</si>
  <si>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</si>
  <si>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</si>
  <si>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</si>
  <si>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</si>
  <si>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</si>
  <si>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</si>
  <si>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</si>
  <si>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</si>
  <si>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</si>
  <si>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</si>
  <si>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</si>
  <si>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</si>
  <si>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</si>
  <si>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</si>
  <si>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</si>
  <si>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</si>
  <si>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</si>
  <si>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</si>
  <si>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</si>
  <si>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</si>
  <si>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</si>
  <si>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</si>
  <si>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</si>
  <si>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</si>
  <si>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</si>
  <si>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</si>
  <si>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</si>
  <si>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</si>
  <si>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</si>
  <si>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</si>
  <si>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</si>
  <si>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</si>
  <si>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</si>
  <si>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</si>
  <si>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</si>
  <si>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</si>
  <si>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</si>
  <si>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</si>
  <si>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</si>
  <si>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</si>
  <si>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</si>
  <si>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</si>
  <si>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</si>
  <si>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</si>
  <si>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</si>
  <si>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</si>
  <si>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</si>
  <si>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</si>
  <si>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</si>
  <si>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</si>
  <si>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</si>
  <si>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</si>
  <si>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</si>
  <si>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</si>
  <si>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</si>
  <si>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</si>
  <si>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</si>
  <si>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</si>
  <si>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</si>
  <si>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</si>
  <si>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</si>
  <si>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</si>
  <si>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</si>
  <si>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</si>
  <si>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</si>
  <si>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</si>
  <si>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</si>
  <si>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</si>
  <si>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</si>
  <si>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</si>
  <si>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</si>
  <si>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</si>
  <si>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</si>
  <si>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</si>
  <si>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</si>
  <si>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</si>
  <si>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</si>
  <si>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</si>
  <si>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</si>
  <si>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</si>
  <si>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</si>
  <si>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</si>
  <si>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</si>
  <si>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</si>
  <si>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</si>
  <si>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</si>
  <si>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</si>
  <si>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</si>
  <si>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</si>
  <si>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</si>
  <si>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</si>
  <si>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</si>
  <si>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</si>
  <si>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</si>
  <si>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</si>
  <si>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</si>
  <si>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</si>
  <si>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</si>
  <si>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</si>
  <si>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</si>
  <si>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</si>
  <si>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</si>
  <si>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</si>
  <si>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</si>
  <si>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</si>
  <si>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</si>
  <si>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</si>
  <si>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</si>
  <si>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</si>
  <si>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</si>
  <si>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</si>
  <si>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</si>
  <si>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</si>
  <si>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</si>
  <si>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</si>
  <si>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</si>
  <si>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</si>
  <si>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</si>
  <si>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</si>
  <si>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</si>
  <si>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</si>
  <si>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</si>
  <si>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</si>
  <si>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</si>
  <si>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</si>
  <si>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</si>
  <si>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</si>
  <si>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</si>
  <si>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</si>
  <si>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</si>
  <si>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</si>
  <si>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</si>
  <si>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</si>
  <si>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</si>
  <si>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</si>
  <si>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</si>
  <si>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</si>
  <si>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</si>
  <si>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</si>
  <si>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</si>
  <si>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</si>
  <si>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</si>
  <si>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</si>
  <si>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</si>
  <si>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</si>
  <si>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</si>
  <si>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</si>
  <si>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</si>
  <si>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</si>
  <si>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</si>
  <si>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</si>
  <si>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</si>
  <si>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</si>
  <si>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</si>
  <si>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</si>
  <si>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</si>
  <si>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</si>
  <si>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</si>
  <si>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</si>
  <si>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</si>
  <si>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</si>
  <si>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</si>
  <si>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</si>
  <si>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</si>
  <si>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</si>
  <si>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</si>
  <si>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</si>
  <si>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</si>
  <si>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</si>
  <si>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</si>
  <si>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</si>
  <si>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</si>
  <si>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</si>
  <si>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</si>
  <si>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</si>
  <si>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</si>
  <si>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</si>
  <si>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</si>
  <si>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</si>
  <si>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</si>
  <si>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</si>
  <si>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</si>
  <si>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</si>
  <si>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</si>
  <si>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</si>
  <si>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</si>
  <si>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</si>
  <si>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</si>
  <si>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</si>
  <si>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</si>
  <si>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</si>
  <si>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</si>
  <si>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</si>
  <si>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</si>
  <si>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</si>
  <si>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</si>
  <si>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</si>
  <si>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</si>
  <si>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</si>
  <si>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</si>
  <si>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</si>
  <si>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</si>
  <si>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</si>
  <si>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</si>
  <si>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</si>
  <si>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</si>
  <si>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</si>
  <si>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</si>
  <si>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</si>
  <si>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</si>
  <si>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</si>
  <si>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</si>
  <si>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</si>
  <si>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</si>
  <si>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</si>
  <si>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</si>
  <si>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</si>
  <si>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</si>
  <si>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</si>
  <si>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</si>
  <si>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</si>
  <si>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</si>
  <si>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</si>
  <si>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</si>
  <si>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</si>
  <si>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</si>
  <si>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</si>
  <si>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</si>
  <si>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</si>
  <si>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</si>
  <si>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</si>
  <si>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</si>
  <si>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</si>
  <si>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</si>
  <si>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</si>
  <si>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</si>
  <si>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</si>
  <si>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</si>
  <si>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</si>
  <si>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</si>
  <si>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</si>
  <si>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</si>
  <si>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</si>
  <si>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</si>
  <si>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</si>
  <si>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</si>
  <si>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</si>
  <si>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</si>
  <si>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</si>
  <si>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</si>
  <si>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</si>
  <si>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</si>
  <si>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</si>
  <si>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</si>
  <si>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</si>
  <si>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</si>
  <si>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</si>
  <si>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</si>
  <si>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</si>
  <si>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</si>
  <si>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</si>
  <si>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</si>
  <si>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</si>
  <si>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</si>
  <si>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</si>
  <si>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</si>
  <si>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</si>
  <si>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</si>
  <si>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</si>
  <si>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</si>
  <si>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</si>
  <si>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</si>
  <si>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</si>
  <si>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</si>
  <si>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</si>
  <si>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</si>
  <si>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</si>
  <si>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</si>
  <si>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</si>
  <si>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</si>
  <si>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</si>
  <si>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</si>
  <si>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</si>
  <si>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</si>
  <si>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</si>
  <si>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</si>
  <si>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</si>
  <si>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</si>
  <si>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</si>
  <si>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</si>
  <si>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</si>
  <si>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</si>
  <si>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</si>
  <si>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</si>
  <si>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</si>
  <si>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</si>
  <si>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</si>
  <si>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</si>
  <si>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</si>
  <si>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</si>
  <si>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</si>
  <si>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</si>
  <si>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</si>
  <si>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</si>
  <si>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</si>
  <si>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</si>
  <si>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</si>
  <si>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</si>
  <si>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</si>
  <si>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</si>
  <si>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</si>
  <si>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</si>
  <si>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</si>
  <si>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</si>
  <si>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</si>
  <si>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</si>
  <si>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</si>
  <si>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</si>
  <si>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</si>
  <si>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</si>
  <si>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</si>
  <si>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</si>
  <si>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</si>
  <si>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</si>
  <si>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</si>
  <si>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</si>
  <si>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</si>
  <si>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</si>
  <si>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</si>
  <si>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</si>
  <si>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</si>
  <si>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</si>
  <si>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</si>
  <si>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</si>
  <si>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</si>
  <si>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</si>
  <si>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</si>
  <si>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</si>
  <si>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</si>
  <si>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</si>
  <si>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</si>
  <si>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</si>
  <si>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</si>
  <si>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</si>
  <si>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</si>
  <si>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</si>
  <si>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</si>
  <si>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</si>
  <si>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</si>
  <si>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</si>
  <si>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</si>
  <si>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</si>
  <si>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</si>
  <si>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</si>
  <si>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</si>
  <si>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</si>
  <si>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</si>
  <si>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</si>
  <si>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</si>
  <si>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</si>
  <si>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</si>
  <si>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</si>
  <si>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</si>
  <si>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</si>
  <si>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</si>
  <si>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</si>
  <si>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</si>
  <si>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</si>
  <si>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</si>
  <si>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</si>
  <si>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</si>
  <si>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</si>
  <si>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</si>
  <si>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</si>
  <si>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</si>
  <si>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</si>
  <si>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</si>
  <si>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</si>
  <si>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</si>
  <si>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</si>
  <si>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</si>
  <si>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</si>
  <si>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</si>
  <si>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</si>
  <si>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</si>
  <si>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</si>
  <si>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</si>
  <si>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</si>
  <si>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</si>
  <si>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</si>
  <si>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</si>
  <si>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</si>
  <si>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</si>
  <si>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</si>
  <si>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</si>
  <si>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</si>
  <si>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</si>
  <si>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</si>
  <si>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</si>
  <si>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</si>
  <si>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</si>
  <si>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</si>
  <si>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</si>
  <si>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</si>
  <si>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</si>
  <si>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</si>
  <si>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</si>
  <si>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</si>
  <si>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</si>
  <si>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</si>
  <si>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</si>
  <si>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</si>
  <si>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</si>
  <si>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</si>
  <si>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</si>
  <si>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</si>
  <si>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</si>
  <si>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</si>
  <si>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</si>
  <si>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</si>
  <si>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</si>
  <si>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</si>
  <si>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</si>
  <si>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</si>
  <si>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</si>
  <si>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</si>
  <si>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</si>
  <si>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</si>
  <si>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</si>
  <si>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</si>
  <si>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</si>
  <si>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</si>
  <si>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</si>
  <si>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</si>
  <si>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</si>
  <si>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</si>
  <si>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</si>
  <si>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</si>
  <si>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</si>
  <si>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</si>
  <si>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</si>
  <si>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</si>
  <si>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</si>
  <si>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</si>
  <si>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</si>
  <si>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</si>
  <si>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</si>
  <si>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</si>
  <si>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</si>
  <si>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</si>
  <si>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</si>
  <si>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</si>
  <si>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</si>
  <si>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</si>
  <si>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</si>
  <si>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</si>
  <si>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</si>
  <si>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</si>
  <si>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</si>
  <si>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</si>
  <si>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</si>
  <si>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</si>
  <si>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</si>
  <si>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</si>
  <si>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</si>
  <si>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</si>
  <si>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</si>
  <si>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</si>
  <si>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</si>
  <si>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</si>
  <si>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</si>
  <si>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</si>
  <si>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</si>
  <si>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</si>
  <si>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</si>
  <si>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</si>
  <si>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</si>
  <si>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</si>
  <si>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</si>
  <si>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</si>
  <si>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</si>
  <si>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</si>
  <si>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</si>
  <si>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</si>
  <si>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</si>
  <si>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</si>
  <si>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</si>
  <si>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</si>
  <si>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</si>
  <si>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</si>
  <si>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</si>
  <si>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</si>
  <si>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</si>
  <si>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</si>
  <si>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</si>
  <si>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</si>
  <si>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</si>
  <si>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</si>
  <si>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</si>
  <si>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</si>
  <si>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</si>
  <si>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</si>
  <si>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</si>
  <si>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</si>
  <si>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</si>
  <si>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</si>
  <si>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</si>
  <si>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</si>
  <si>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</si>
  <si>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</si>
  <si>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</si>
  <si>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</si>
  <si>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</si>
  <si>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</si>
  <si>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</si>
  <si>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</si>
  <si>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</si>
  <si>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</si>
  <si>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</si>
  <si>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</si>
  <si>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</si>
  <si>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</si>
  <si>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</si>
  <si>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</si>
  <si>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</si>
  <si>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</si>
  <si>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</si>
  <si>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</si>
  <si>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</si>
  <si>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</si>
  <si>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</si>
  <si>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</si>
  <si>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</si>
  <si>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</si>
  <si>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</si>
  <si>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</si>
  <si>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</si>
  <si>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</si>
  <si>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</si>
  <si>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</si>
  <si>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</si>
  <si>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</si>
  <si>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</si>
  <si>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</si>
  <si>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</si>
  <si>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</si>
  <si>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</si>
  <si>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</si>
  <si>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</si>
  <si>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</si>
  <si>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</si>
  <si>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</si>
  <si>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</si>
  <si>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</si>
  <si>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</si>
  <si>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</si>
  <si>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</si>
  <si>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</si>
  <si>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</si>
  <si>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</si>
  <si>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</si>
  <si>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</si>
  <si>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</si>
  <si>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</si>
  <si>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</si>
  <si>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</si>
  <si>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</si>
  <si>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</si>
  <si>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</si>
  <si>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</si>
  <si>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</si>
  <si>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</si>
  <si>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</si>
  <si>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</si>
  <si>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</si>
  <si>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</si>
  <si>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</si>
  <si>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</si>
  <si>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</si>
  <si>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</si>
  <si>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</si>
  <si>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</si>
  <si>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</si>
  <si>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</si>
  <si>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</si>
  <si>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</si>
  <si>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</si>
  <si>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</si>
  <si>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</si>
  <si>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</si>
  <si>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</si>
  <si>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</si>
  <si>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</si>
  <si>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</si>
  <si>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</si>
  <si>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</si>
  <si>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</si>
  <si>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</si>
  <si>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</si>
  <si>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</si>
  <si>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</si>
  <si>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</si>
  <si>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</si>
  <si>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</si>
  <si>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</si>
  <si>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</si>
  <si>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</si>
  <si>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</si>
  <si>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</si>
  <si>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</si>
  <si>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</si>
  <si>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</si>
  <si>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</si>
  <si>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</si>
  <si>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</si>
  <si>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</si>
  <si>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</si>
  <si>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</si>
  <si>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</si>
  <si>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</si>
  <si>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</si>
  <si>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</si>
  <si>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</si>
  <si>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</si>
  <si>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</si>
  <si>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</si>
  <si>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</si>
  <si>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</si>
  <si>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</si>
  <si>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</si>
  <si>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</si>
  <si>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</si>
  <si>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</si>
  <si>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</si>
  <si>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</si>
  <si>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</si>
  <si>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</si>
  <si>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</si>
  <si>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</si>
  <si>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</si>
  <si>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</si>
  <si>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</si>
  <si>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</si>
  <si>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</si>
  <si>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</si>
  <si>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</si>
  <si>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</si>
  <si>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</si>
  <si>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</si>
  <si>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</si>
  <si>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</si>
  <si>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</si>
  <si>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</si>
  <si>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</si>
  <si>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</si>
  <si>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</si>
  <si>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</si>
  <si>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</si>
  <si>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</si>
  <si>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</si>
  <si>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</si>
  <si>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</si>
  <si>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</si>
  <si>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</si>
  <si>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</si>
  <si>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</si>
  <si>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</si>
  <si>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</si>
  <si>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</si>
  <si>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</si>
  <si>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</si>
  <si>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</si>
  <si>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</si>
  <si>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</si>
  <si>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</si>
  <si>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</si>
  <si>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</si>
  <si>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</si>
  <si>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</si>
  <si>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</si>
  <si>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</si>
  <si>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</si>
  <si>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</si>
  <si>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</si>
  <si>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</si>
  <si>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</si>
  <si>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</si>
  <si>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</si>
  <si>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</si>
  <si>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</si>
  <si>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</si>
  <si>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</si>
  <si>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</si>
  <si>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</si>
  <si>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</si>
  <si>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</si>
  <si>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</si>
  <si>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</si>
  <si>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</si>
  <si>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</si>
  <si>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</si>
  <si>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</si>
  <si>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</si>
  <si>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</si>
  <si>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</si>
  <si>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</si>
  <si>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</si>
  <si>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</si>
  <si>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</si>
  <si>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</si>
  <si>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</si>
  <si>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</si>
  <si>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</si>
  <si>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</si>
  <si>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</si>
  <si>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</si>
  <si>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</si>
  <si>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</si>
  <si>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</si>
  <si>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</si>
  <si>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</si>
  <si>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</si>
  <si>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</si>
  <si>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</si>
  <si>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</si>
  <si>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</si>
  <si>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</si>
  <si>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</si>
  <si>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</si>
  <si>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</si>
  <si>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</si>
  <si>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</si>
  <si>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</si>
  <si>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</si>
  <si>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</si>
  <si>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</si>
  <si>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</si>
  <si>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</si>
  <si>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</si>
  <si>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</si>
  <si>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</si>
  <si>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</si>
  <si>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</si>
  <si>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</si>
  <si>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</si>
  <si>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</si>
  <si>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</si>
  <si>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</si>
  <si>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</si>
  <si>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</si>
  <si>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</si>
  <si>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</si>
  <si>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</si>
  <si>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</si>
  <si>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</si>
  <si>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</si>
  <si>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</si>
  <si>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</si>
  <si>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</si>
  <si>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</si>
  <si>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</si>
  <si>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</si>
  <si>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</si>
  <si>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</si>
  <si>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</si>
  <si>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</si>
  <si>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</si>
  <si>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</si>
  <si>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</si>
  <si>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</si>
  <si>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</si>
  <si>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</si>
  <si>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</si>
  <si>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</si>
  <si>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</si>
  <si>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</si>
  <si>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</si>
  <si>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</si>
  <si>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</si>
  <si>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</si>
  <si>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</si>
  <si>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</si>
  <si>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</si>
  <si>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</si>
  <si>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</si>
  <si>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</si>
  <si>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</si>
  <si>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</si>
  <si>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</si>
  <si>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</si>
  <si>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</si>
  <si>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</si>
  <si>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</si>
  <si>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</si>
  <si>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</si>
  <si>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</si>
  <si>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</si>
  <si>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</si>
  <si>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</si>
  <si>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</si>
  <si>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</si>
  <si>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</si>
  <si>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</si>
  <si>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</si>
  <si>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</si>
  <si>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</si>
  <si>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</si>
  <si>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</si>
  <si>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</si>
  <si>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</si>
  <si>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</si>
  <si>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</si>
  <si>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</si>
  <si>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</si>
  <si>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</si>
  <si>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</si>
  <si>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</si>
  <si>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</si>
  <si>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</si>
  <si>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</si>
  <si>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</si>
  <si>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</si>
  <si>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</si>
  <si>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</si>
  <si>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</si>
  <si>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</si>
  <si>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</si>
  <si>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</si>
  <si>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</si>
  <si>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</si>
  <si>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</si>
  <si>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</si>
  <si>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</si>
  <si>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</si>
  <si>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</si>
  <si>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</si>
  <si>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</si>
  <si>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</si>
  <si>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</si>
  <si>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</si>
  <si>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</si>
  <si>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</si>
  <si>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</si>
  <si>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</si>
  <si>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</si>
  <si>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</si>
  <si>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</si>
  <si>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</si>
  <si>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</si>
  <si>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</si>
  <si>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</si>
  <si>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</si>
  <si>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</si>
  <si>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</si>
  <si>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</si>
  <si>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</si>
  <si>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</si>
  <si>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</si>
  <si>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</si>
  <si>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</si>
  <si>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</si>
  <si>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</si>
  <si>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</si>
  <si>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</si>
  <si>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</si>
  <si>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</si>
  <si>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</si>
  <si>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</si>
  <si>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</si>
  <si>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</si>
  <si>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</si>
  <si>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</si>
  <si>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</si>
  <si>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</si>
  <si>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</si>
  <si>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</si>
  <si>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</si>
  <si>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</si>
  <si>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</si>
  <si>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</si>
  <si>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</si>
  <si>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</si>
  <si>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</si>
  <si>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</si>
  <si>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</si>
  <si>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</si>
  <si>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</si>
  <si>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</si>
  <si>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</si>
  <si>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</si>
  <si>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</si>
  <si>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</si>
  <si>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</si>
  <si>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</si>
  <si>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</si>
  <si>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</si>
  <si>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</si>
  <si>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</si>
  <si>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</si>
  <si>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</si>
  <si>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</si>
  <si>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</si>
  <si>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</si>
  <si>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</si>
  <si>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</si>
  <si>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</si>
  <si>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</si>
  <si>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</si>
  <si>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</si>
  <si>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</si>
  <si>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</si>
  <si>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</si>
  <si>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</si>
  <si>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</si>
  <si>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</si>
  <si>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</si>
  <si>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</si>
  <si>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</si>
  <si>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</si>
  <si>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</si>
  <si>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</si>
  <si>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</si>
  <si>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</si>
  <si>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</si>
  <si>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</si>
  <si>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</si>
  <si>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</si>
  <si>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</si>
  <si>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</si>
  <si>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</si>
  <si>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</si>
  <si>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</si>
  <si>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</si>
  <si>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</si>
  <si>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</si>
  <si>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</si>
  <si>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</si>
  <si>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</si>
  <si>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</si>
  <si>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</si>
  <si>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</si>
  <si>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</si>
  <si>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</si>
  <si>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</si>
  <si>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</si>
  <si>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</si>
  <si>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</si>
  <si>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</si>
  <si>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</si>
  <si>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</si>
  <si>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</si>
  <si>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</si>
  <si>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</si>
  <si>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</si>
  <si>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</si>
  <si>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</si>
  <si>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</si>
  <si>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</si>
  <si>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</si>
  <si>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</si>
  <si>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</si>
  <si>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</si>
  <si>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</si>
  <si>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</si>
  <si>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</si>
  <si>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</si>
  <si>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</si>
  <si>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</si>
  <si>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</si>
  <si>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</si>
  <si>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</si>
  <si>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</si>
  <si>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</si>
  <si>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</si>
  <si>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</si>
  <si>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</si>
  <si>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</si>
  <si>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</si>
  <si>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</si>
  <si>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</si>
  <si>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</si>
  <si>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</si>
  <si>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</si>
  <si>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</si>
  <si>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</si>
  <si>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</si>
  <si>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</si>
  <si>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</si>
  <si>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</si>
  <si>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</si>
  <si>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</si>
  <si>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</si>
  <si>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</si>
  <si>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</si>
  <si>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</si>
  <si>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</si>
  <si>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</si>
  <si>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</si>
  <si>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</si>
  <si>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</si>
  <si>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</si>
  <si>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</si>
  <si>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</si>
  <si>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</si>
  <si>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</si>
  <si>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</si>
  <si>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</si>
  <si>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</si>
  <si>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</si>
  <si>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</si>
  <si>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</si>
  <si>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</si>
  <si>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</si>
  <si>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</si>
  <si>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</si>
  <si>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</si>
  <si>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</si>
  <si>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</si>
  <si>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</si>
  <si>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</si>
  <si>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</si>
  <si>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</si>
  <si>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</si>
  <si>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</si>
  <si>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</si>
  <si>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</si>
  <si>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</si>
  <si>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</si>
  <si>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</si>
  <si>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</si>
  <si>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</si>
  <si>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</si>
  <si>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</si>
  <si>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</si>
  <si>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</si>
  <si>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</si>
  <si>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</si>
  <si>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</si>
  <si>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</si>
  <si>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</si>
  <si>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</si>
  <si>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</si>
  <si>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</si>
  <si>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</si>
  <si>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</si>
  <si>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</si>
  <si>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</si>
  <si>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</si>
  <si>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</si>
  <si>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</si>
  <si>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</si>
  <si>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</si>
  <si>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</si>
  <si>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</si>
  <si>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</si>
  <si>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</si>
  <si>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</si>
  <si>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</si>
  <si>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</si>
  <si>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</si>
  <si>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</si>
  <si>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</si>
  <si>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</si>
  <si>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</si>
  <si>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</si>
  <si>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</si>
  <si>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</si>
  <si>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</si>
  <si>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</si>
  <si>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</si>
  <si>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</si>
  <si>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</si>
  <si>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</si>
  <si>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</si>
  <si>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</si>
  <si>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</si>
  <si>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</si>
  <si>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</si>
  <si>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</si>
  <si>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</si>
  <si>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</si>
  <si>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</si>
  <si>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</si>
  <si>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</si>
  <si>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</si>
  <si>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</si>
  <si>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</si>
  <si>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</si>
  <si>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</si>
  <si>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</si>
  <si>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</si>
  <si>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</si>
  <si>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</si>
  <si>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</si>
  <si>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</si>
  <si>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</si>
  <si>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</si>
  <si>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</si>
  <si>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</si>
  <si>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</si>
  <si>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</si>
  <si>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</si>
  <si>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</si>
  <si>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</si>
  <si>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</si>
  <si>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</si>
  <si>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</si>
  <si>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</si>
  <si>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</si>
  <si>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</si>
  <si>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</si>
  <si>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</si>
  <si>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</si>
  <si>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</si>
  <si>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</si>
  <si>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</si>
  <si>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</si>
  <si>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</si>
  <si>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</si>
  <si>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</si>
  <si>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</si>
  <si>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</si>
  <si>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</si>
  <si>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</si>
  <si>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</si>
  <si>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</si>
  <si>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</si>
  <si>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</si>
  <si>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</si>
  <si>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</si>
  <si>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</si>
  <si>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</si>
  <si>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</si>
  <si>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</si>
  <si>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</si>
  <si>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</si>
  <si>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</si>
  <si>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</si>
  <si>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</si>
  <si>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</si>
  <si>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</si>
  <si>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</si>
  <si>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</si>
  <si>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</si>
  <si>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</si>
  <si>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</si>
  <si>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</si>
  <si>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</si>
  <si>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</si>
  <si>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</si>
  <si>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</si>
  <si>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</si>
  <si>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</si>
  <si>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</si>
  <si>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</si>
  <si>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</si>
  <si>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</si>
  <si>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</si>
  <si>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</si>
  <si>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</si>
  <si>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</si>
  <si>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</si>
  <si>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</si>
  <si>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</si>
  <si>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</si>
  <si>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</si>
  <si>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</si>
  <si>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</si>
  <si>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</si>
  <si>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</si>
  <si>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</si>
  <si>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</si>
  <si>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</si>
  <si>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</si>
  <si>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</si>
  <si>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</si>
  <si>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</si>
  <si>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</si>
  <si>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</si>
  <si>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</si>
  <si>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</si>
  <si>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</si>
  <si>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</si>
  <si>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</si>
  <si>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</si>
  <si>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</si>
  <si>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</si>
  <si>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</si>
  <si>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</si>
  <si>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</si>
  <si>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</si>
  <si>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</si>
  <si>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</si>
  <si>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</si>
  <si>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</si>
  <si>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</si>
  <si>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</si>
  <si>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</si>
  <si>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</si>
  <si>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</si>
  <si>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</si>
  <si>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</si>
  <si>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</si>
  <si>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</si>
  <si>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</si>
  <si>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</si>
  <si>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</si>
  <si>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</si>
  <si>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</si>
  <si>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</si>
  <si>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</si>
  <si>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</si>
  <si>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</si>
  <si>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</si>
  <si>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</si>
  <si>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</si>
  <si>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</si>
  <si>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</si>
  <si>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</si>
  <si>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</si>
  <si>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</si>
  <si>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</si>
  <si>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</si>
  <si>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</si>
  <si>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</si>
  <si>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</si>
  <si>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</si>
  <si>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</si>
  <si>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</si>
  <si>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</si>
  <si>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</si>
  <si>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</si>
  <si>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</si>
  <si>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</si>
  <si>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</si>
  <si>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</si>
  <si>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</si>
  <si>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</si>
  <si>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</si>
  <si>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</si>
  <si>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</si>
  <si>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</si>
  <si>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</si>
  <si>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</si>
  <si>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</si>
  <si>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</si>
  <si>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</si>
  <si>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</si>
  <si>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</si>
  <si>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</si>
  <si>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</si>
  <si>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</si>
  <si>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</si>
  <si>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</si>
  <si>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</si>
  <si>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</si>
  <si>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</si>
  <si>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</si>
  <si>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</si>
  <si>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</si>
  <si>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</si>
  <si>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</si>
  <si>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</si>
  <si>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</si>
  <si>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</si>
  <si>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</si>
  <si>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</si>
  <si>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</si>
  <si>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</si>
  <si>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</si>
  <si>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</si>
  <si>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</si>
  <si>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</si>
  <si>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</si>
  <si>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</si>
  <si>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</si>
  <si>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</si>
  <si>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</si>
  <si>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</si>
  <si>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</si>
  <si>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</si>
  <si>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</si>
  <si>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</si>
  <si>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</si>
  <si>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</si>
  <si>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</si>
  <si>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</si>
  <si>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</si>
  <si>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</si>
  <si>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</si>
  <si>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</si>
  <si>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</si>
  <si>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</si>
  <si>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</si>
  <si>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</si>
  <si>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</si>
  <si>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</si>
  <si>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</si>
  <si>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</si>
  <si>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</si>
  <si>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</si>
  <si>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</si>
  <si>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</si>
  <si>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</si>
  <si>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</si>
  <si>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</si>
  <si>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</si>
  <si>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</si>
  <si>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</si>
  <si>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</si>
  <si>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</si>
  <si>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</si>
  <si>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</si>
  <si>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</si>
  <si>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</si>
  <si>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</si>
  <si>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</si>
  <si>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</si>
  <si>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</si>
  <si>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</si>
  <si>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</si>
  <si>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</si>
  <si>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</si>
  <si>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</si>
  <si>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</si>
  <si>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</si>
  <si>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</si>
  <si>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</si>
  <si>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</si>
  <si>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</si>
  <si>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</si>
  <si>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</si>
  <si>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</si>
  <si>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</si>
  <si>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</si>
  <si>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</si>
  <si>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</si>
  <si>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</si>
  <si>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</si>
  <si>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</si>
  <si>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</si>
  <si>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</si>
  <si>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</si>
  <si>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</si>
  <si>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</si>
  <si>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</si>
  <si>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</si>
  <si>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</si>
  <si>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</si>
  <si>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</si>
  <si>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</si>
  <si>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</si>
  <si>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</si>
  <si>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</si>
  <si>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</si>
  <si>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</si>
  <si>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</si>
  <si>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</si>
  <si>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</si>
  <si>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</si>
  <si>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</si>
  <si>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</si>
  <si>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</si>
  <si>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</si>
  <si>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</si>
  <si>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</si>
  <si>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</si>
  <si>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</si>
  <si>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</si>
  <si>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</si>
  <si>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</si>
  <si>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</si>
  <si>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</si>
  <si>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</si>
  <si>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</si>
  <si>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</si>
  <si>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</si>
  <si>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</si>
  <si>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</si>
  <si>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</si>
  <si>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</si>
  <si>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</si>
  <si>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</si>
  <si>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</si>
  <si>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</si>
  <si>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</si>
  <si>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</si>
  <si>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</si>
  <si>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</si>
  <si>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</si>
  <si>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</si>
  <si>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</si>
  <si>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</si>
  <si>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</si>
  <si>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</si>
  <si>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</si>
  <si>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</si>
  <si>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</si>
  <si>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</si>
  <si>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</si>
  <si>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</si>
  <si>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</si>
  <si>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</si>
  <si>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</si>
  <si>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</si>
  <si>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</si>
  <si>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</si>
  <si>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</si>
  <si>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</si>
  <si>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</si>
  <si>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</si>
  <si>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</si>
  <si>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</si>
  <si>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</si>
  <si>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</si>
  <si>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</si>
  <si>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</si>
  <si>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</si>
  <si>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</si>
  <si>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</si>
  <si>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</si>
  <si>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</si>
  <si>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</si>
  <si>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</si>
  <si>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</si>
  <si>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</si>
  <si>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</si>
  <si>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</si>
  <si>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</si>
  <si>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</si>
  <si>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</si>
  <si>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</si>
  <si>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</si>
  <si>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</si>
  <si>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</si>
  <si>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</si>
  <si>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</si>
  <si>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</si>
  <si>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</si>
  <si>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</si>
  <si>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</si>
  <si>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</si>
  <si>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</si>
  <si>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</si>
  <si>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</si>
  <si>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</si>
  <si>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</si>
  <si>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</si>
  <si>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</si>
  <si>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</si>
  <si>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</si>
  <si>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</si>
  <si>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</si>
  <si>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</si>
  <si>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</si>
  <si>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</si>
  <si>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</si>
  <si>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</si>
  <si>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</si>
  <si>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</si>
  <si>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</si>
  <si>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</si>
  <si>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</si>
  <si>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</si>
  <si>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</si>
  <si>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</si>
  <si>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</si>
  <si>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</si>
  <si>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</si>
  <si>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</si>
  <si>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</si>
  <si>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</si>
  <si>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</si>
  <si>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</si>
  <si>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</si>
  <si>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</si>
  <si>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</si>
  <si>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</si>
  <si>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</si>
  <si>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</si>
  <si>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</si>
  <si>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</si>
  <si>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</si>
  <si>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</si>
  <si>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</si>
  <si>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</si>
  <si>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</si>
  <si>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</si>
  <si>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</si>
  <si>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</si>
  <si>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</si>
  <si>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</si>
  <si>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</si>
  <si>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</si>
  <si>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</si>
  <si>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</si>
  <si>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</si>
  <si>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</si>
  <si>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</si>
  <si>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</si>
  <si>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</si>
  <si>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</si>
  <si>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</si>
  <si>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</si>
  <si>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</si>
  <si>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</si>
  <si>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</si>
  <si>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</si>
  <si>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</si>
  <si>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</si>
  <si>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</si>
  <si>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</si>
  <si>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</si>
  <si>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</si>
  <si>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</si>
  <si>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</si>
  <si>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</si>
  <si>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</si>
  <si>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</si>
  <si>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</si>
  <si>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</si>
  <si>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</si>
  <si>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</si>
  <si>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</si>
  <si>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</si>
  <si>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</si>
  <si>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</si>
  <si>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</si>
  <si>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</si>
  <si>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</si>
  <si>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</si>
  <si>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</si>
  <si>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</si>
  <si>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</si>
  <si>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</si>
  <si>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</si>
  <si>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</si>
  <si>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</si>
  <si>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</si>
  <si>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</si>
  <si>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</si>
  <si>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</si>
  <si>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</si>
  <si>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</si>
  <si>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</si>
  <si>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</si>
  <si>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</si>
  <si>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</si>
  <si>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</si>
  <si>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</si>
  <si>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</si>
  <si>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</si>
  <si>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</si>
  <si>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</si>
  <si>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</si>
  <si>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</si>
  <si>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</si>
  <si>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</si>
  <si>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</si>
  <si>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</si>
  <si>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</si>
  <si>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</si>
  <si>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</si>
  <si>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</si>
  <si>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</si>
  <si>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</si>
  <si>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</si>
  <si>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</si>
  <si>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</si>
  <si>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</si>
  <si>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</si>
  <si>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</si>
  <si>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</si>
  <si>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</si>
  <si>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</si>
  <si>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</si>
  <si>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</si>
  <si>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</si>
  <si>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</si>
  <si>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</si>
  <si>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</si>
  <si>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</si>
  <si>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</si>
  <si>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</si>
  <si>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</si>
  <si>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</si>
  <si>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</si>
  <si>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</si>
  <si>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</si>
  <si>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</si>
  <si>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</si>
  <si>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</si>
  <si>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</si>
  <si>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</si>
  <si>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</si>
  <si>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</si>
  <si>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</si>
  <si>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</si>
  <si>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</si>
  <si>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</si>
  <si>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</si>
  <si>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</si>
  <si>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</si>
  <si>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</si>
  <si>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</si>
  <si>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</si>
  <si>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</si>
  <si>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</si>
  <si>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</si>
  <si>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</si>
  <si>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</si>
  <si>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</si>
  <si>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</si>
  <si>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</si>
  <si>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</si>
  <si>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</si>
  <si>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</si>
  <si>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</si>
  <si>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</si>
  <si>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</si>
  <si>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</si>
  <si>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</si>
  <si>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</si>
  <si>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</si>
  <si>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</si>
  <si>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</si>
  <si>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</si>
  <si>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</si>
  <si>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</si>
  <si>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</si>
  <si>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</si>
  <si>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</si>
  <si>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</si>
  <si>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</si>
  <si>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</si>
  <si>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</si>
  <si>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</si>
  <si>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</si>
  <si>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</si>
  <si>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</si>
  <si>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</si>
  <si>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</si>
  <si>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</si>
  <si>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</si>
  <si>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</si>
  <si>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</si>
  <si>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</si>
  <si>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</si>
  <si>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</si>
  <si>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</si>
  <si>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</si>
  <si>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</si>
  <si>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</si>
  <si>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</si>
  <si>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</si>
  <si>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</si>
  <si>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</si>
  <si>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</si>
  <si>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</si>
  <si>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</si>
  <si>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</si>
  <si>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</si>
  <si>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</si>
  <si>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</si>
  <si>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</si>
  <si>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</si>
  <si>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</si>
  <si>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</si>
  <si>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</si>
  <si>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</si>
  <si>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</si>
  <si>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</si>
  <si>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</si>
  <si>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</si>
  <si>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</si>
  <si>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</si>
  <si>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</si>
  <si>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</si>
  <si>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</si>
  <si>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</si>
  <si>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</si>
  <si>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</si>
  <si>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</si>
  <si>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</si>
  <si>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</si>
  <si>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</si>
  <si>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</si>
  <si>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</si>
  <si>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</si>
  <si>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</si>
  <si>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</si>
  <si>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</si>
  <si>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</si>
  <si>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</si>
  <si>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</si>
  <si>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</si>
  <si>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</si>
  <si>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</si>
  <si>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</si>
  <si>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</si>
  <si>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</si>
  <si>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</si>
  <si>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</si>
  <si>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</si>
  <si>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</si>
  <si>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</si>
  <si>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</si>
  <si>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</si>
  <si>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</si>
  <si>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</si>
  <si>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</si>
  <si>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</si>
  <si>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</si>
  <si>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</si>
  <si>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</si>
  <si>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</si>
  <si>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</si>
  <si>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</si>
  <si>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</si>
  <si>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</si>
  <si>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</si>
  <si>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</si>
  <si>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</si>
  <si>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</si>
  <si>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</si>
  <si>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</si>
  <si>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</si>
  <si>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</si>
  <si>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</si>
  <si>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</si>
  <si>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</si>
  <si>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</si>
  <si>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</si>
  <si>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</si>
  <si>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</si>
  <si>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</si>
  <si>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</si>
  <si>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</si>
  <si>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</si>
  <si>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</si>
  <si>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</si>
  <si>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</si>
  <si>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</si>
  <si>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</si>
  <si>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</si>
  <si>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</si>
  <si>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</si>
  <si>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</si>
  <si>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</si>
  <si>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</si>
  <si>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</si>
  <si>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</si>
  <si>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</si>
  <si>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</si>
  <si>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</si>
  <si>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</si>
  <si>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</si>
  <si>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</si>
  <si>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</si>
  <si>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</si>
  <si>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</si>
  <si>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</si>
  <si>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</si>
  <si>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</si>
  <si>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</si>
  <si>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</si>
  <si>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</si>
  <si>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</si>
  <si>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</si>
  <si>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</si>
  <si>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</si>
  <si>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</si>
  <si>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</si>
  <si>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</si>
  <si>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</si>
  <si>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</si>
  <si>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</si>
  <si>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</si>
  <si>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</si>
  <si>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</si>
  <si>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</si>
  <si>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</si>
  <si>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</si>
  <si>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</si>
  <si>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</si>
  <si>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</si>
  <si>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</si>
  <si>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</si>
  <si>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</si>
  <si>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</si>
  <si>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</si>
  <si>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</si>
  <si>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</si>
  <si>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</si>
  <si>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</si>
  <si>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</si>
  <si>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</si>
  <si>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</si>
  <si>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</si>
  <si>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</si>
  <si>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</si>
  <si>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</si>
  <si>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</si>
  <si>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</si>
  <si>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</si>
  <si>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</si>
  <si>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</si>
  <si>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</si>
  <si>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</si>
  <si>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</si>
  <si>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</si>
  <si>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</si>
  <si>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</si>
  <si>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</si>
  <si>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</si>
  <si>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</si>
  <si>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</si>
  <si>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</si>
  <si>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</si>
  <si>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</si>
  <si>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</si>
  <si>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</si>
  <si>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</si>
  <si>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</si>
  <si>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</si>
  <si>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</si>
  <si>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</si>
  <si>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</si>
  <si>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</si>
  <si>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</si>
  <si>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</si>
  <si>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</si>
  <si>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</si>
  <si>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</si>
  <si>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</si>
  <si>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</si>
  <si>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</si>
  <si>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</si>
  <si>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</si>
  <si>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</si>
  <si>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</si>
  <si>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</si>
  <si>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</si>
  <si>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</si>
  <si>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</si>
  <si>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</si>
  <si>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</si>
  <si>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</si>
  <si>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</si>
  <si>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</si>
  <si>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</si>
  <si>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</si>
  <si>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</si>
  <si>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</si>
  <si>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</si>
  <si>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</si>
  <si>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</si>
  <si>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</si>
  <si>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</si>
  <si>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</si>
  <si>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</si>
  <si>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</si>
  <si>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</si>
  <si>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</si>
  <si>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</si>
  <si>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</si>
  <si>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</si>
  <si>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</si>
  <si>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</si>
  <si>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</si>
  <si>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</si>
  <si>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</si>
  <si>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</si>
  <si>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</si>
  <si>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</si>
  <si>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</si>
  <si>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</si>
  <si>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</si>
  <si>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</si>
  <si>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</si>
  <si>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</si>
  <si>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</si>
  <si>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</si>
  <si>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</si>
  <si>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</si>
  <si>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</si>
  <si>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</si>
  <si>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</si>
  <si>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</si>
  <si>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</si>
  <si>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</si>
  <si>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</si>
  <si>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</si>
  <si>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</si>
  <si>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</si>
  <si>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</si>
  <si>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</si>
  <si>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</si>
  <si>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</si>
  <si>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</si>
  <si>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</si>
  <si>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</si>
  <si>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</si>
  <si>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</si>
  <si>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</si>
  <si>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</si>
  <si>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</si>
  <si>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</si>
  <si>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</si>
  <si>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</si>
  <si>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</si>
  <si>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</si>
  <si>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</si>
  <si>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</si>
  <si>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</si>
  <si>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</si>
  <si>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</si>
  <si>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</si>
  <si>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</si>
  <si>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</si>
  <si>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</si>
  <si>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</si>
  <si>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</si>
  <si>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</si>
  <si>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</si>
  <si>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</si>
  <si>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</si>
  <si>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</si>
  <si>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</si>
  <si>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</si>
  <si>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</si>
  <si>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</si>
  <si>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</si>
  <si>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</si>
  <si>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</si>
  <si>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</si>
  <si>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</si>
  <si>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</si>
  <si>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</si>
  <si>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</si>
  <si>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</si>
  <si>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</si>
  <si>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</si>
  <si>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</si>
  <si>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</si>
  <si>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</si>
  <si>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</si>
  <si>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</si>
  <si>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</si>
  <si>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</si>
  <si>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</si>
  <si>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</si>
  <si>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</si>
  <si>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</si>
  <si>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</si>
  <si>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</si>
  <si>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</si>
  <si>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</si>
  <si>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</si>
  <si>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</si>
  <si>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</si>
  <si>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</si>
  <si>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</si>
  <si>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</si>
  <si>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</si>
  <si>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</si>
  <si>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</si>
  <si>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</si>
  <si>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</si>
  <si>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</si>
  <si>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</si>
  <si>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</si>
  <si>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</si>
  <si>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</si>
  <si>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</si>
  <si>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</si>
  <si>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</si>
  <si>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</si>
  <si>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</si>
  <si>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</si>
  <si>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</si>
  <si>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</si>
  <si>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</si>
  <si>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</si>
  <si>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</si>
  <si>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</si>
  <si>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</si>
  <si>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</si>
  <si>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</si>
  <si>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</si>
  <si>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</si>
  <si>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</si>
  <si>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</si>
  <si>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</si>
  <si>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</si>
  <si>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</si>
  <si>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</si>
  <si>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</si>
  <si>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</si>
  <si>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</si>
  <si>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</si>
  <si>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</si>
  <si>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</si>
  <si>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</si>
  <si>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</si>
  <si>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</si>
  <si>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</si>
  <si>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</si>
  <si>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</si>
  <si>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</si>
  <si>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</si>
  <si>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</si>
  <si>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</si>
  <si>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</si>
  <si>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</si>
  <si>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</si>
  <si>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</si>
  <si>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</si>
  <si>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</si>
  <si>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</si>
  <si>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</si>
  <si>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</si>
  <si>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</si>
  <si>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</si>
  <si>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</si>
  <si>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</si>
  <si>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</si>
  <si>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</si>
  <si>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</si>
  <si>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</si>
  <si>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</si>
  <si>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</si>
  <si>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</si>
  <si>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</si>
  <si>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</si>
  <si>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</si>
  <si>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</si>
  <si>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</si>
  <si>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</si>
  <si>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</si>
  <si>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</si>
  <si>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</si>
  <si>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</si>
  <si>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</si>
  <si>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</si>
  <si>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</si>
  <si>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</si>
  <si>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</si>
  <si>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</si>
  <si>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</si>
  <si>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</si>
  <si>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</si>
  <si>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</si>
  <si>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</si>
  <si>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</si>
  <si>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</si>
  <si>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</si>
  <si>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</si>
  <si>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</si>
  <si>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</si>
  <si>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</si>
  <si>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</si>
  <si>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</si>
  <si>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</si>
  <si>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</si>
  <si>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</si>
  <si>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</si>
  <si>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</si>
  <si>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</si>
  <si>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</si>
  <si>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</si>
  <si>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</si>
  <si>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</si>
  <si>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</si>
  <si>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</si>
  <si>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</si>
  <si>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</si>
  <si>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</si>
  <si>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</si>
  <si>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</si>
  <si>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</si>
  <si>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</si>
  <si>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</si>
  <si>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</si>
  <si>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</si>
  <si>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</si>
  <si>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</si>
  <si>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</si>
  <si>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</si>
  <si>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</si>
  <si>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</si>
  <si>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</si>
  <si>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</si>
  <si>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</si>
  <si>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</si>
  <si>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</si>
  <si>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</si>
  <si>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</si>
  <si>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</si>
  <si>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</si>
  <si>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</si>
  <si>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</si>
  <si>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</si>
  <si>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</si>
  <si>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</si>
  <si>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</si>
  <si>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</si>
  <si>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</si>
  <si>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</si>
  <si>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</si>
  <si>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</si>
  <si>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</si>
  <si>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</si>
  <si>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</si>
  <si>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</si>
  <si>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</si>
  <si>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</si>
  <si>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</si>
  <si>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</si>
  <si>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</si>
  <si>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</si>
  <si>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</si>
  <si>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</si>
  <si>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</si>
  <si>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</si>
  <si>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</si>
  <si>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</si>
  <si>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</si>
  <si>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</si>
  <si>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</si>
  <si>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</si>
  <si>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</si>
  <si>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</si>
  <si>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</si>
  <si>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</si>
  <si>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</si>
  <si>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</si>
  <si>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</si>
  <si>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</si>
  <si>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</si>
  <si>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</si>
  <si>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</si>
  <si>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</si>
  <si>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</si>
  <si>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</si>
  <si>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</si>
  <si>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</si>
  <si>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</si>
  <si>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</si>
  <si>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</si>
  <si>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</si>
  <si>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</si>
  <si>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</si>
  <si>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</si>
  <si>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</si>
  <si>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</si>
  <si>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</si>
  <si>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</si>
  <si>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</si>
  <si>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</si>
  <si>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</si>
  <si>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</si>
  <si>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</si>
  <si>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</si>
  <si>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</si>
  <si>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</si>
  <si>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</si>
  <si>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</si>
  <si>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</si>
  <si>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</si>
  <si>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</si>
  <si>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</si>
  <si>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</si>
  <si>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</si>
  <si>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</si>
  <si>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</si>
  <si>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</si>
  <si>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</si>
  <si>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</si>
  <si>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</si>
  <si>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</si>
  <si>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</si>
  <si>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</si>
  <si>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</si>
  <si>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</si>
  <si>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</si>
  <si>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</si>
  <si>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</si>
  <si>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</si>
  <si>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</si>
  <si>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</si>
  <si>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</si>
  <si>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</si>
  <si>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</si>
  <si>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</si>
  <si>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</si>
  <si>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</si>
  <si>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</si>
  <si>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</si>
  <si>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</si>
  <si>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</si>
  <si>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</si>
  <si>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</si>
  <si>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</si>
  <si>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</si>
  <si>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</si>
  <si>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</si>
  <si>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</si>
  <si>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</si>
  <si>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</si>
  <si>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</si>
  <si>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</si>
  <si>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</si>
  <si>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</si>
  <si>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</si>
  <si>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</si>
  <si>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</si>
  <si>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</si>
  <si>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</si>
  <si>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</si>
  <si>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</si>
  <si>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</si>
  <si>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</si>
  <si>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</si>
  <si>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</si>
  <si>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</si>
  <si>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</si>
  <si>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</si>
  <si>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</si>
  <si>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</si>
  <si>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</si>
  <si>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</si>
  <si>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</si>
  <si>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</si>
  <si>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</si>
  <si>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</si>
  <si>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</si>
  <si>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</si>
  <si>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</si>
  <si>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</si>
  <si>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</si>
  <si>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</si>
  <si>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</si>
  <si>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</si>
  <si>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</si>
  <si>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</si>
  <si>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</si>
  <si>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</si>
  <si>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</si>
  <si>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</si>
  <si>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</si>
  <si>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</si>
  <si>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</si>
  <si>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</si>
  <si>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</si>
  <si>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</si>
  <si>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</si>
  <si>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</si>
  <si>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</si>
  <si>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</si>
  <si>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</si>
  <si>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</si>
  <si>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</si>
  <si>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</si>
  <si>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</si>
  <si>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</si>
  <si>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</si>
  <si>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</si>
  <si>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</si>
  <si>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</si>
  <si>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</si>
  <si>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</si>
  <si>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</si>
  <si>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</si>
  <si>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</si>
  <si>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</si>
  <si>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</si>
  <si>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</si>
  <si>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</si>
  <si>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</si>
  <si>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</si>
  <si>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</si>
  <si>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</si>
  <si>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</si>
  <si>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</si>
  <si>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</si>
  <si>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</si>
  <si>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</si>
  <si>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</si>
  <si>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</si>
  <si>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</si>
  <si>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</si>
  <si>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</si>
  <si>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</si>
  <si>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</si>
  <si>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</si>
  <si>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</si>
  <si>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</si>
  <si>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</si>
  <si>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</si>
  <si>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</si>
  <si>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</si>
  <si>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</si>
  <si>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</si>
  <si>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</si>
  <si>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</si>
  <si>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</si>
  <si>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</si>
  <si>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</si>
  <si>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</si>
  <si>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</si>
  <si>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</si>
  <si>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</si>
  <si>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</si>
  <si>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</si>
  <si>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</si>
  <si>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</si>
  <si>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</si>
  <si>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</si>
  <si>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</si>
  <si>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</si>
  <si>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</si>
  <si>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</si>
  <si>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</si>
  <si>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</si>
  <si>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</si>
  <si>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</si>
  <si>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</si>
  <si>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</si>
  <si>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</si>
  <si>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</si>
  <si>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</si>
  <si>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</si>
  <si>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</si>
  <si>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</si>
  <si>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</si>
  <si>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</si>
  <si>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</si>
  <si>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</si>
  <si>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</si>
  <si>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</si>
  <si>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</si>
  <si>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</si>
  <si>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</si>
  <si>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</si>
  <si>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</si>
  <si>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</si>
  <si>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</si>
  <si>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</si>
  <si>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</si>
  <si>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</si>
  <si>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</si>
  <si>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</si>
  <si>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</si>
  <si>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</si>
  <si>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</si>
  <si>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</si>
  <si>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</si>
  <si>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</si>
  <si>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</si>
  <si>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</si>
  <si>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</si>
  <si>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</si>
  <si>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</si>
  <si>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</si>
  <si>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</si>
  <si>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</si>
  <si>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</si>
  <si>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</si>
  <si>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</si>
  <si>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</si>
  <si>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</si>
  <si>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</si>
  <si>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</si>
  <si>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</si>
  <si>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</si>
  <si>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</si>
  <si>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</si>
  <si>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</si>
  <si>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</si>
  <si>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</si>
  <si>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</si>
  <si>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</si>
  <si>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</si>
  <si>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</si>
  <si>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</si>
  <si>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</si>
  <si>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</si>
  <si>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</si>
  <si>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</si>
  <si>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</si>
  <si>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</si>
  <si>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</si>
  <si>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</si>
  <si>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</si>
  <si>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</si>
  <si>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</si>
  <si>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</si>
  <si>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</si>
  <si>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</si>
  <si>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</si>
  <si>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</si>
  <si>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</si>
  <si>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</si>
  <si>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</si>
  <si>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</si>
  <si>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</si>
  <si>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</si>
  <si>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</si>
  <si>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</si>
  <si>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</si>
  <si>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</si>
  <si>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</si>
  <si>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</si>
  <si>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</si>
  <si>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</si>
  <si>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</si>
  <si>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</si>
  <si>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</si>
  <si>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</si>
  <si>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</si>
  <si>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</si>
  <si>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</si>
  <si>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</si>
  <si>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</si>
  <si>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</si>
  <si>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</si>
  <si>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</si>
  <si>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</si>
  <si>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</si>
  <si>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</si>
  <si>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</si>
  <si>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</si>
  <si>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</si>
  <si>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</si>
  <si>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</si>
  <si>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</si>
  <si>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</si>
  <si>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</si>
  <si>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</si>
  <si>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</si>
  <si>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</si>
  <si>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</si>
  <si>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</si>
  <si>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</si>
  <si>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</si>
  <si>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</si>
  <si>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</si>
  <si>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</si>
  <si>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</si>
  <si>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</si>
  <si>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</si>
  <si>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</si>
  <si>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</si>
  <si>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</si>
  <si>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</si>
  <si>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</si>
  <si>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</si>
  <si>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</si>
  <si>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</si>
  <si>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</si>
  <si>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</si>
  <si>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</si>
  <si>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</si>
  <si>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</si>
  <si>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</si>
  <si>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</si>
  <si>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</si>
  <si>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</si>
  <si>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</si>
  <si>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</si>
  <si>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</si>
  <si>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</si>
  <si>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</si>
  <si>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</si>
  <si>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</si>
  <si>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</si>
  <si>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</si>
  <si>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</si>
  <si>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</si>
  <si>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</si>
  <si>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</si>
  <si>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</si>
  <si>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</si>
  <si>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</si>
  <si>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</si>
  <si>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</si>
  <si>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</si>
  <si>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</si>
  <si>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</si>
  <si>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</si>
  <si>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</si>
  <si>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</si>
  <si>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</si>
  <si>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</si>
  <si>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</si>
  <si>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</si>
  <si>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</si>
  <si>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</si>
  <si>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</si>
  <si>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</si>
  <si>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</si>
  <si>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</si>
  <si>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</si>
  <si>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</si>
  <si>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</si>
  <si>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</si>
  <si>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</si>
  <si>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</si>
  <si>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</si>
  <si>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</si>
  <si>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</si>
  <si>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</si>
  <si>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</si>
  <si>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</si>
  <si>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</si>
  <si>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</si>
  <si>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</si>
  <si>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</si>
  <si>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</si>
  <si>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</si>
  <si>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</si>
  <si>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</si>
  <si>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</si>
  <si>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</si>
  <si>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</si>
  <si>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</si>
  <si>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</si>
  <si>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</si>
  <si>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</si>
  <si>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</si>
  <si>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</si>
  <si>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</si>
  <si>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</si>
  <si>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</si>
  <si>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</si>
  <si>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</si>
  <si>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</si>
  <si>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</si>
  <si>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</si>
  <si>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</si>
  <si>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</si>
  <si>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</si>
  <si>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</si>
  <si>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</si>
  <si>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</si>
  <si>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</si>
  <si>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</si>
  <si>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</si>
  <si>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</si>
  <si>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</si>
  <si>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</si>
  <si>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</si>
  <si>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</si>
  <si>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</si>
  <si>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</si>
  <si>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</si>
  <si>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</si>
  <si>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</si>
  <si>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</si>
  <si>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</si>
  <si>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</si>
  <si>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</si>
  <si>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</si>
  <si>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</si>
  <si>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</si>
  <si>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</si>
  <si>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</si>
  <si>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</si>
  <si>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</si>
  <si>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</si>
  <si>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</si>
  <si>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</si>
  <si>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</si>
  <si>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</si>
  <si>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</si>
  <si>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</si>
  <si>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</si>
  <si>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</si>
  <si>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</si>
  <si>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</si>
  <si>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</si>
  <si>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</si>
  <si>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</si>
  <si>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</si>
  <si>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</si>
  <si>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</si>
  <si>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</si>
  <si>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</si>
  <si>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</si>
  <si>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</si>
  <si>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</si>
  <si>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</si>
  <si>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</si>
  <si>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</si>
  <si>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</si>
  <si>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</si>
  <si>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</si>
  <si>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</si>
  <si>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</si>
  <si>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</si>
  <si>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</si>
  <si>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</si>
  <si>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</si>
  <si>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</si>
  <si>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</si>
  <si>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</si>
  <si>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</si>
  <si>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</si>
  <si>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</si>
  <si>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</si>
  <si>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</si>
  <si>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</si>
  <si>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</si>
  <si>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</si>
  <si>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</si>
  <si>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</si>
  <si>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</si>
  <si>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</si>
  <si>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</si>
  <si>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</si>
  <si>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</si>
  <si>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</si>
  <si>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</si>
  <si>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</si>
  <si>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</si>
  <si>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</si>
  <si>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</si>
  <si>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</si>
  <si>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</si>
  <si>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</si>
  <si>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</si>
  <si>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</si>
  <si>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</si>
  <si>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</si>
  <si>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</si>
  <si>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</si>
  <si>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</si>
  <si>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</si>
  <si>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</si>
  <si>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</si>
  <si>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</si>
  <si>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</si>
  <si>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</si>
  <si>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</si>
  <si>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</si>
  <si>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</si>
  <si>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</si>
  <si>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</si>
  <si>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</si>
  <si>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</si>
  <si>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</si>
  <si>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</si>
  <si>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</si>
  <si>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</si>
  <si>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</si>
  <si>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</si>
  <si>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</si>
  <si>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</si>
  <si>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</si>
  <si>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</si>
  <si>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</si>
  <si>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</si>
  <si>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</si>
  <si>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</si>
  <si>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</si>
  <si>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</si>
  <si>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</si>
  <si>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</si>
  <si>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</si>
  <si>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</si>
  <si>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</si>
  <si>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</si>
  <si>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</si>
  <si>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</si>
  <si>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</si>
  <si>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</si>
  <si>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</si>
  <si>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</si>
  <si>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</si>
  <si>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</si>
  <si>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</si>
  <si>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</si>
  <si>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</si>
  <si>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</si>
  <si>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</si>
  <si>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</si>
  <si>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</si>
  <si>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</si>
  <si>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</si>
  <si>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</si>
  <si>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</si>
  <si>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</si>
  <si>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</si>
  <si>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</si>
  <si>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</si>
  <si>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</si>
  <si>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</si>
  <si>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</si>
  <si>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</si>
  <si>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</si>
  <si>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</si>
  <si>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</si>
  <si>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</si>
  <si>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</si>
  <si>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</si>
  <si>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</si>
  <si>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</si>
  <si>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</si>
  <si>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</si>
  <si>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</si>
  <si>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</si>
  <si>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</si>
  <si>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</si>
  <si>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</si>
  <si>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</si>
  <si>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</si>
  <si>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</si>
  <si>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</si>
  <si>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</si>
  <si>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</si>
  <si>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</si>
  <si>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</si>
  <si>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</si>
  <si>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</si>
  <si>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</si>
  <si>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</si>
  <si>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</si>
  <si>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</si>
  <si>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</si>
  <si>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</si>
  <si>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</si>
  <si>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</si>
  <si>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</si>
  <si>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</si>
  <si>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</si>
  <si>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</si>
  <si>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</si>
  <si>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</si>
  <si>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</si>
  <si>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</si>
  <si>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</si>
  <si>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</si>
  <si>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</si>
  <si>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</si>
  <si>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</si>
  <si>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</si>
  <si>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</si>
  <si>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</si>
  <si>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</si>
  <si>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</si>
  <si>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</si>
  <si>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</si>
  <si>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</si>
  <si>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</si>
  <si>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</si>
  <si>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</si>
  <si>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</si>
  <si>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</si>
  <si>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</si>
  <si>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</si>
  <si>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</si>
  <si>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</si>
  <si>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</si>
  <si>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</si>
  <si>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</si>
  <si>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</si>
  <si>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</si>
  <si>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</si>
  <si>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</si>
  <si>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</si>
  <si>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</si>
  <si>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</si>
  <si>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</si>
  <si>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</si>
  <si>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</si>
  <si>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</si>
  <si>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</si>
  <si>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</si>
  <si>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</si>
  <si>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</si>
  <si>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</si>
  <si>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</si>
  <si>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</si>
  <si>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</si>
  <si>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</si>
  <si>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</si>
  <si>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</si>
  <si>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</si>
  <si>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</si>
  <si>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</si>
  <si>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</si>
  <si>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</si>
  <si>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</si>
  <si>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</si>
  <si>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</si>
  <si>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</si>
  <si>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</si>
  <si>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</si>
  <si>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</si>
  <si>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</si>
  <si>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</si>
  <si>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</si>
  <si>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</si>
  <si>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</si>
  <si>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</si>
  <si>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</si>
  <si>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</si>
  <si>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</si>
  <si>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</si>
  <si>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</si>
  <si>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</si>
  <si>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</si>
  <si>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</si>
  <si>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</si>
  <si>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</si>
  <si>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</si>
  <si>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</si>
  <si>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</si>
  <si>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</si>
  <si>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</si>
  <si>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</si>
  <si>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</si>
  <si>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</si>
  <si>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</si>
  <si>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</si>
  <si>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</si>
  <si>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</si>
  <si>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</si>
  <si>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</si>
  <si>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</si>
  <si>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</si>
  <si>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</si>
  <si>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</si>
  <si>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</si>
  <si>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</si>
  <si>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</si>
  <si>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</si>
  <si>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</si>
  <si>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</si>
  <si>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</si>
  <si>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</si>
  <si>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</si>
  <si>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</si>
  <si>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</si>
  <si>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</si>
  <si>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</si>
  <si>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</si>
  <si>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</si>
  <si>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</si>
  <si>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</si>
  <si>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</si>
  <si>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</si>
  <si>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</si>
  <si>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</si>
  <si>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</si>
  <si>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</si>
  <si>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</si>
  <si>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</si>
  <si>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</si>
  <si>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</si>
  <si>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</si>
  <si>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</si>
  <si>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</si>
  <si>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</si>
  <si>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</si>
  <si>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</si>
  <si>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</si>
  <si>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</si>
  <si>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</si>
  <si>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</si>
  <si>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</si>
  <si>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</si>
  <si>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</si>
  <si>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</si>
  <si>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</si>
  <si>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</si>
  <si>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</si>
  <si>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</si>
  <si>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</si>
  <si>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</si>
  <si>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</si>
  <si>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</si>
  <si>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</si>
  <si>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</si>
  <si>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</si>
  <si>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</si>
  <si>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</si>
  <si>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</si>
  <si>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</si>
  <si>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</si>
  <si>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</si>
  <si>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</si>
  <si>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</si>
  <si>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</si>
  <si>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</si>
  <si>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</si>
  <si>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</si>
  <si>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</si>
  <si>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</si>
  <si>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</si>
  <si>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</si>
  <si>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</si>
  <si>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</si>
  <si>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</si>
  <si>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</si>
  <si>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</si>
  <si>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</si>
  <si>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</si>
  <si>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</si>
  <si>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</si>
  <si>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</si>
  <si>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</si>
  <si>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</si>
  <si>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</si>
  <si>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</si>
  <si>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</si>
  <si>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</si>
  <si>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</si>
  <si>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</si>
  <si>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</si>
  <si>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</si>
  <si>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</si>
  <si>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</si>
  <si>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</si>
  <si>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</si>
  <si>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</si>
  <si>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</si>
  <si>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</si>
  <si>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</si>
  <si>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</si>
  <si>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</si>
  <si>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</si>
  <si>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</si>
  <si>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</si>
  <si>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</si>
  <si>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</si>
  <si>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</si>
  <si>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</si>
  <si>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</si>
  <si>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</si>
  <si>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</si>
  <si>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</si>
  <si>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</si>
  <si>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</si>
  <si>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</si>
  <si>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</si>
  <si>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</si>
  <si>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</si>
  <si>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</si>
  <si>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</si>
  <si>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</si>
  <si>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</si>
  <si>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</si>
  <si>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</si>
  <si>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</si>
  <si>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</si>
  <si>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</si>
  <si>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</si>
  <si>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</si>
  <si>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</si>
  <si>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</si>
  <si>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</si>
  <si>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</si>
  <si>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</si>
  <si>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</si>
  <si>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</si>
  <si>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</si>
  <si>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</si>
  <si>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</si>
  <si>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</si>
  <si>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</si>
  <si>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</si>
  <si>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</si>
  <si>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</si>
  <si>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</si>
  <si>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</si>
  <si>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</si>
  <si>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</si>
  <si>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</si>
  <si>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</si>
  <si>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</si>
  <si>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</si>
  <si>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</si>
  <si>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</si>
  <si>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</si>
  <si>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</si>
  <si>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</si>
  <si>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</si>
  <si>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</si>
  <si>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</si>
  <si>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</si>
  <si>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</si>
  <si>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</si>
  <si>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</si>
  <si>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</si>
  <si>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</si>
  <si>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</si>
  <si>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</si>
  <si>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</si>
  <si>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</si>
  <si>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</si>
  <si>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</si>
  <si>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</si>
  <si>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</si>
  <si>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</si>
  <si>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</si>
  <si>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</si>
  <si>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</si>
  <si>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</si>
  <si>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</si>
  <si>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</si>
  <si>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</si>
  <si>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</si>
  <si>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</si>
  <si>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</si>
  <si>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</si>
  <si>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</si>
  <si>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</si>
  <si>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</si>
  <si>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</si>
  <si>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</si>
  <si>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</si>
  <si>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</si>
  <si>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</si>
  <si>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</si>
  <si>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</si>
  <si>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</si>
  <si>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</si>
  <si>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</si>
  <si>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</si>
  <si>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</si>
  <si>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</si>
  <si>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</si>
  <si>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</si>
  <si>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</si>
  <si>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</si>
  <si>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</si>
  <si>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</si>
  <si>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</si>
  <si>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</si>
  <si>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</si>
  <si>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</si>
  <si>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</si>
  <si>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</si>
  <si>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</si>
  <si>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</si>
  <si>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</si>
  <si>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</si>
  <si>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</si>
  <si>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</si>
  <si>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</si>
  <si>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</si>
  <si>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</si>
  <si>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</si>
  <si>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</si>
  <si>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</si>
  <si>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</si>
  <si>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</si>
  <si>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</si>
  <si>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</si>
  <si>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</si>
  <si>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</si>
  <si>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</si>
  <si>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</si>
  <si>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</si>
  <si>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</si>
  <si>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</si>
  <si>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</si>
  <si>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</si>
  <si>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</si>
  <si>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</si>
  <si>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</si>
  <si>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</si>
  <si>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</si>
  <si>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</si>
  <si>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</si>
  <si>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</si>
  <si>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</si>
  <si>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</si>
  <si>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</si>
  <si>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</si>
  <si>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</si>
  <si>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</si>
  <si>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</si>
  <si>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</si>
  <si>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</si>
  <si>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</si>
  <si>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</si>
  <si>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</si>
  <si>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</si>
  <si>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</si>
  <si>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</si>
  <si>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</si>
  <si>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</si>
  <si>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</si>
  <si>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</si>
  <si>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</si>
  <si>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</si>
  <si>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</si>
  <si>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</si>
  <si>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</si>
  <si>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</si>
  <si>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</si>
  <si>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</si>
  <si>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</si>
  <si>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</si>
  <si>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</si>
  <si>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</si>
  <si>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</si>
  <si>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</si>
  <si>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</si>
  <si>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</si>
  <si>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</si>
  <si>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</si>
  <si>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</si>
  <si>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</si>
  <si>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</si>
  <si>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</si>
  <si>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</si>
  <si>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</si>
  <si>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</si>
  <si>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</si>
  <si>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</si>
  <si>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</si>
  <si>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</si>
  <si>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</si>
  <si>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</si>
  <si>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</si>
  <si>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</si>
  <si>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</si>
  <si>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</si>
  <si>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</si>
  <si>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</si>
  <si>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</si>
  <si>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</si>
  <si>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</si>
  <si>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</si>
  <si>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</si>
  <si>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</si>
  <si>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</si>
  <si>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</si>
  <si>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</si>
  <si>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</si>
  <si>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</si>
  <si>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</si>
  <si>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</si>
  <si>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</si>
  <si>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</si>
  <si>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</si>
  <si>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</si>
  <si>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</si>
  <si>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</si>
  <si>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</si>
  <si>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</si>
  <si>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</si>
  <si>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</si>
  <si>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</si>
  <si>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</si>
  <si>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</si>
  <si>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</si>
  <si>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</si>
  <si>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</si>
  <si>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</si>
  <si>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</si>
  <si>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</si>
  <si>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</si>
  <si>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</si>
  <si>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</si>
  <si>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</si>
  <si>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</si>
  <si>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</si>
  <si>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</si>
  <si>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</si>
  <si>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</si>
  <si>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</si>
  <si>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</si>
  <si>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</si>
  <si>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</si>
  <si>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</si>
  <si>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</si>
  <si>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</si>
  <si>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</si>
  <si>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</si>
  <si>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</si>
  <si>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</si>
  <si>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</si>
  <si>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</si>
  <si>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</si>
  <si>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</si>
  <si>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</si>
  <si>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</si>
  <si>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</si>
  <si>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</si>
  <si>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</si>
  <si>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</si>
  <si>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</si>
  <si>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</si>
  <si>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</si>
  <si>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</si>
  <si>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</si>
  <si>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</si>
  <si>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</si>
  <si>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</si>
  <si>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</si>
  <si>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</si>
  <si>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</si>
  <si>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</si>
  <si>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</si>
  <si>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</si>
  <si>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</si>
  <si>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</si>
  <si>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</si>
  <si>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</si>
  <si>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</si>
  <si>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</si>
  <si>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</si>
  <si>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</si>
  <si>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</si>
  <si>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</si>
  <si>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</si>
  <si>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</si>
  <si>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</si>
  <si>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</si>
  <si>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</si>
  <si>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</si>
  <si>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</si>
  <si>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</si>
  <si>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</si>
  <si>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</si>
  <si>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</si>
  <si>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</si>
  <si>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</si>
  <si>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</si>
  <si>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</si>
  <si>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</si>
  <si>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</si>
  <si>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</si>
  <si>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</si>
  <si>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</si>
  <si>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</si>
  <si>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</si>
  <si>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</si>
  <si>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</si>
  <si>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</si>
  <si>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</si>
  <si>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</si>
  <si>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</si>
  <si>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</si>
  <si>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</si>
  <si>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</si>
  <si>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</si>
  <si>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</si>
  <si>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</si>
  <si>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</si>
  <si>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</si>
  <si>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</si>
  <si>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</si>
  <si>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</si>
  <si>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</si>
  <si>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</si>
  <si>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</si>
  <si>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</si>
  <si>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</si>
  <si>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</si>
  <si>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</si>
  <si>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</si>
  <si>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</si>
  <si>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</si>
  <si>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</si>
  <si>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</si>
  <si>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</si>
  <si>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</si>
  <si>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</si>
  <si>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</si>
  <si>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</si>
  <si>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</si>
  <si>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</si>
  <si>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</si>
  <si>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</si>
  <si>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</si>
  <si>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</si>
  <si>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</si>
  <si>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</si>
  <si>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</si>
  <si>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</si>
  <si>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</si>
  <si>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</si>
  <si>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</si>
  <si>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</si>
  <si>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</si>
  <si>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</si>
  <si>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</si>
  <si>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</si>
  <si>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</si>
  <si>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</si>
  <si>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</si>
  <si>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</si>
  <si>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</si>
  <si>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</si>
  <si>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</si>
  <si>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</si>
  <si>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</si>
  <si>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</si>
  <si>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</si>
  <si>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</si>
  <si>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</si>
  <si>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</si>
  <si>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</si>
  <si>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</si>
  <si>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</si>
  <si>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</si>
  <si>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</si>
  <si>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</si>
  <si>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</si>
  <si>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</si>
  <si>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</si>
  <si>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</si>
  <si>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</si>
  <si>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</si>
  <si>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</si>
  <si>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</si>
  <si>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</si>
  <si>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</si>
  <si>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</si>
  <si>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</si>
  <si>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</si>
  <si>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</si>
  <si>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</si>
  <si>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</si>
  <si>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</si>
  <si>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</si>
  <si>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</si>
  <si>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</si>
  <si>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</si>
  <si>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</si>
  <si>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</si>
  <si>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</si>
  <si>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</si>
  <si>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</si>
  <si>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</si>
  <si>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</si>
  <si>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</si>
  <si>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</si>
  <si>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</si>
  <si>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</si>
  <si>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</si>
  <si>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</si>
  <si>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</si>
  <si>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</si>
  <si>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</si>
  <si>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</si>
  <si>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</si>
  <si>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</si>
  <si>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</si>
  <si>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</si>
  <si>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</si>
  <si>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</si>
  <si>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</si>
  <si>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</si>
  <si>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</si>
  <si>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</si>
  <si>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</si>
  <si>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</si>
  <si>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</si>
  <si>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</si>
  <si>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</si>
  <si>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</si>
  <si>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</si>
  <si>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</si>
  <si>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</si>
  <si>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</si>
  <si>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</si>
  <si>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</si>
  <si>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</si>
  <si>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</si>
  <si>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</si>
  <si>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</si>
  <si>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</si>
  <si>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</si>
  <si>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</si>
  <si>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</si>
  <si>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</si>
  <si>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</si>
  <si>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</si>
  <si>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</si>
  <si>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</si>
  <si>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</si>
  <si>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</si>
  <si>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</si>
  <si>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</si>
  <si>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</si>
  <si>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</si>
  <si>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</si>
  <si>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</si>
  <si>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</si>
  <si>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</si>
  <si>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</si>
  <si>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</si>
  <si>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</si>
  <si>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</si>
  <si>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</si>
  <si>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</si>
  <si>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</si>
  <si>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</si>
  <si>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</si>
  <si>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</si>
  <si>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</si>
  <si>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</si>
  <si>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</si>
  <si>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</si>
  <si>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</si>
  <si>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</si>
  <si>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</si>
  <si>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</si>
  <si>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</si>
  <si>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</si>
  <si>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</si>
  <si>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</si>
  <si>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</si>
  <si>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</si>
  <si>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</si>
  <si>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</si>
  <si>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</si>
  <si>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</si>
  <si>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</si>
  <si>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</si>
  <si>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</si>
  <si>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</si>
  <si>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</si>
  <si>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</si>
  <si>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</si>
  <si>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</si>
  <si>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</si>
  <si>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</si>
  <si>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</si>
  <si>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</si>
  <si>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</si>
  <si>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</si>
  <si>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</si>
  <si>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</si>
  <si>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</si>
  <si>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</si>
  <si>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</si>
  <si>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</si>
  <si>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</si>
  <si>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</si>
  <si>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</si>
  <si>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</si>
  <si>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</si>
  <si>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</si>
  <si>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</si>
  <si>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</si>
  <si>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</si>
  <si>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</si>
  <si>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</si>
  <si>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</si>
  <si>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</si>
  <si>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</si>
  <si>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</si>
  <si>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</si>
  <si>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</si>
  <si>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</si>
  <si>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</si>
  <si>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</si>
  <si>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</si>
  <si>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</si>
  <si>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</si>
  <si>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</si>
  <si>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</si>
  <si>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</si>
  <si>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</si>
  <si>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</si>
  <si>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</si>
  <si>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</si>
  <si>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</si>
  <si>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</si>
  <si>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</si>
  <si>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</si>
  <si>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</si>
  <si>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</si>
  <si>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</si>
  <si>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</si>
  <si>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</si>
  <si>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</si>
  <si>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</si>
  <si>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</si>
  <si>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</si>
  <si>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</si>
  <si>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</si>
  <si>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</si>
  <si>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</si>
  <si>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</si>
  <si>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</si>
  <si>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</si>
  <si>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</si>
  <si>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</si>
  <si>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</si>
  <si>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</si>
  <si>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</si>
  <si>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</si>
  <si>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</si>
  <si>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</si>
  <si>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</si>
  <si>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</si>
  <si>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</si>
  <si>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</si>
  <si>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</si>
  <si>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</si>
  <si>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</si>
  <si>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</si>
  <si>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</si>
  <si>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</si>
  <si>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</si>
  <si>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</si>
  <si>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</si>
  <si>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</si>
  <si>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</si>
  <si>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</si>
  <si>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</si>
  <si>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</si>
  <si>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</si>
  <si>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</si>
  <si>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</si>
  <si>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</si>
  <si>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</si>
  <si>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</si>
  <si>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</si>
  <si>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</si>
  <si>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</si>
  <si>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</si>
  <si>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</si>
  <si>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</si>
  <si>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</si>
  <si>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</si>
  <si>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</si>
  <si>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</si>
  <si>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</si>
  <si>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</si>
  <si>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</si>
  <si>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</si>
  <si>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</si>
  <si>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</si>
  <si>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</si>
  <si>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</si>
  <si>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</si>
  <si>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</si>
  <si>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</si>
  <si>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</si>
  <si>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</si>
  <si>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</si>
  <si>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</si>
  <si>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</si>
  <si>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</si>
  <si>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</si>
  <si>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</si>
  <si>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</si>
  <si>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</si>
  <si>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</si>
  <si>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</si>
  <si>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</si>
  <si>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</si>
  <si>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</si>
  <si>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</si>
  <si>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</si>
  <si>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</si>
  <si>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</si>
  <si>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</si>
  <si>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</si>
  <si>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</si>
  <si>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</si>
  <si>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</si>
  <si>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</si>
  <si>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</si>
  <si>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</si>
  <si>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</si>
  <si>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</si>
  <si>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</si>
  <si>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</si>
  <si>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</si>
  <si>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</si>
  <si>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</si>
  <si>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</si>
  <si>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</si>
  <si>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</si>
  <si>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</si>
  <si>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</si>
  <si>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</si>
  <si>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</si>
  <si>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</si>
  <si>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</si>
  <si>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</si>
  <si>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</si>
  <si>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</si>
  <si>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</si>
  <si>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</si>
  <si>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</si>
  <si>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</si>
  <si>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</si>
  <si>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</si>
  <si>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</si>
  <si>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</si>
  <si>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</si>
  <si>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</si>
  <si>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</si>
  <si>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</si>
  <si>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</si>
  <si>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</si>
  <si>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</si>
  <si>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</si>
  <si>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</si>
  <si>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</si>
  <si>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</si>
  <si>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</si>
  <si>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</si>
  <si>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</si>
  <si>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</si>
  <si>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</si>
  <si>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</si>
  <si>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</si>
  <si>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</si>
  <si>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</si>
  <si>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</si>
  <si>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</si>
  <si>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</si>
  <si>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</si>
  <si>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</si>
  <si>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</si>
  <si>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</si>
  <si>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</si>
  <si>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</si>
  <si>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</si>
  <si>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</si>
  <si>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</si>
  <si>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</si>
  <si>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</si>
  <si>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</si>
  <si>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</si>
  <si>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</si>
  <si>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</si>
  <si>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</si>
  <si>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</si>
  <si>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</si>
  <si>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</si>
  <si>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</si>
  <si>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</si>
  <si>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</si>
  <si>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</si>
  <si>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</si>
  <si>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</si>
  <si>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</si>
  <si>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</si>
  <si>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</si>
  <si>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</si>
  <si>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</si>
  <si>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</si>
  <si>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</si>
  <si>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</si>
  <si>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</si>
  <si>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</si>
  <si>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</si>
  <si>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</si>
  <si>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</si>
  <si>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</si>
  <si>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</si>
  <si>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</si>
  <si>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</si>
  <si>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</si>
  <si>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</si>
  <si>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</si>
  <si>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</si>
  <si>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</si>
  <si>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</si>
  <si>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</si>
  <si>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</si>
  <si>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</si>
  <si>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</si>
  <si>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</si>
  <si>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</si>
  <si>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</si>
  <si>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</si>
  <si>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</si>
  <si>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</si>
  <si>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</si>
  <si>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</si>
  <si>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</si>
  <si>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</si>
  <si>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</si>
  <si>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</si>
  <si>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</si>
  <si>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</si>
  <si>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</si>
  <si>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</si>
  <si>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</si>
  <si>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</si>
  <si>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</si>
  <si>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</si>
  <si>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</si>
  <si>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</si>
  <si>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</si>
  <si>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</si>
  <si>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</si>
  <si>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</si>
  <si>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</si>
  <si>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</si>
  <si>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</si>
  <si>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</si>
  <si>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</si>
  <si>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</si>
  <si>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</si>
  <si>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</si>
  <si>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</si>
  <si>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</si>
  <si>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</si>
  <si>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</si>
  <si>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</si>
  <si>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</si>
  <si>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</si>
  <si>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</si>
  <si>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</si>
  <si>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</si>
  <si>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</si>
  <si>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</si>
  <si>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</si>
  <si>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</si>
  <si>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</si>
  <si>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</si>
  <si>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</si>
  <si>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</si>
  <si>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</si>
  <si>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</si>
  <si>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</si>
  <si>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</si>
  <si>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</si>
  <si>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</si>
  <si>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</si>
  <si>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</si>
  <si>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</si>
  <si>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</si>
  <si>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</si>
  <si>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</si>
  <si>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</si>
  <si>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</si>
  <si>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</si>
  <si>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</si>
  <si>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</si>
  <si>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</si>
  <si>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</si>
  <si>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</si>
  <si>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</si>
  <si>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</si>
  <si>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</si>
  <si>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</si>
  <si>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</si>
  <si>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</si>
  <si>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</si>
  <si>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</si>
  <si>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</si>
  <si>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</si>
  <si>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</si>
  <si>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</si>
  <si>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</si>
  <si>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</si>
  <si>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</si>
  <si>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</si>
  <si>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</si>
  <si>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</si>
  <si>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</si>
  <si>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</si>
  <si>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</si>
  <si>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</si>
  <si>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</si>
  <si>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</si>
  <si>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</si>
  <si>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</si>
  <si>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</si>
  <si>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</si>
  <si>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</si>
  <si>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</si>
  <si>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</si>
  <si>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</si>
  <si>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</si>
  <si>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</si>
  <si>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</si>
  <si>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</si>
  <si>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</si>
  <si>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</si>
  <si>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</si>
  <si>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</si>
  <si>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</si>
  <si>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</si>
  <si>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</si>
  <si>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</si>
  <si>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</si>
  <si>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</si>
  <si>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</si>
  <si>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</si>
  <si>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</si>
  <si>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</si>
  <si>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</si>
  <si>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</si>
  <si>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</si>
  <si>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</si>
  <si>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</si>
  <si>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</si>
  <si>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</si>
  <si>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</si>
  <si>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</si>
  <si>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</si>
  <si>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</si>
  <si>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</si>
  <si>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</si>
  <si>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</si>
  <si>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</si>
  <si>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</si>
  <si>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</si>
  <si>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</si>
  <si>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</si>
  <si>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</si>
  <si>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</si>
  <si>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</si>
  <si>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</si>
  <si>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</si>
  <si>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</si>
  <si>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</si>
  <si>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</si>
  <si>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</si>
  <si>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</si>
  <si>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</si>
  <si>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</si>
  <si>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</si>
  <si>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</si>
  <si>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</si>
  <si>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</si>
  <si>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</si>
  <si>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</si>
  <si>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</si>
  <si>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</si>
  <si>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</si>
  <si>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</si>
  <si>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</si>
  <si>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</si>
  <si>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</si>
  <si>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</si>
  <si>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</si>
  <si>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</si>
  <si>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</si>
  <si>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</si>
  <si>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</si>
  <si>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</si>
  <si>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</si>
  <si>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</si>
  <si>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</si>
  <si>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</si>
  <si>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</si>
  <si>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</si>
  <si>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</si>
  <si>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</si>
  <si>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</si>
  <si>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</si>
  <si>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</si>
  <si>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</si>
  <si>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</si>
  <si>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</si>
  <si>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</si>
  <si>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</si>
  <si>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</si>
  <si>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</si>
  <si>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</si>
  <si>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</si>
  <si>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</si>
  <si>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</si>
  <si>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</si>
  <si>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</si>
  <si>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</si>
  <si>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</si>
  <si>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</si>
  <si>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</si>
  <si>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</si>
  <si>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</si>
  <si>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</si>
  <si>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</si>
  <si>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</si>
  <si>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</si>
  <si>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</si>
  <si>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</si>
  <si>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</si>
  <si>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</si>
  <si>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</si>
  <si>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</si>
  <si>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</si>
  <si>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</si>
  <si>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</si>
  <si>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</si>
  <si>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</si>
  <si>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</si>
  <si>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</si>
  <si>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</si>
  <si>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</si>
  <si>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</si>
  <si>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</si>
  <si>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</si>
  <si>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</si>
  <si>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</si>
  <si>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</si>
  <si>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</si>
  <si>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</si>
  <si>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</si>
  <si>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</si>
  <si>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</si>
  <si>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</si>
  <si>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</si>
  <si>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</si>
  <si>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</si>
  <si>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</si>
  <si>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</si>
  <si>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</si>
  <si>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</si>
  <si>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</si>
  <si>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</si>
  <si>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</si>
  <si>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</si>
  <si>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</si>
  <si>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</si>
  <si>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</si>
  <si>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</si>
  <si>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</si>
  <si>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</si>
  <si>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</si>
  <si>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</si>
  <si>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</si>
  <si>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</si>
  <si>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</si>
  <si>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</si>
  <si>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</si>
  <si>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</si>
  <si>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</si>
  <si>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</si>
  <si>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</si>
  <si>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</si>
  <si>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</si>
  <si>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</si>
  <si>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</si>
  <si>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</si>
  <si>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</si>
  <si>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</si>
  <si>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</si>
  <si>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</si>
  <si>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</si>
  <si>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</si>
  <si>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</si>
  <si>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</si>
  <si>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</si>
  <si>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</si>
  <si>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</si>
  <si>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</si>
  <si>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</si>
  <si>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</si>
  <si>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</si>
  <si>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</si>
  <si>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</si>
  <si>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</si>
  <si>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</si>
  <si>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</si>
  <si>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</si>
  <si>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</si>
  <si>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</si>
  <si>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</si>
  <si>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</si>
  <si>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</si>
  <si>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</si>
  <si>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</si>
  <si>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</si>
  <si>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</si>
  <si>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</si>
  <si>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</si>
  <si>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</si>
  <si>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</si>
  <si>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</si>
  <si>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</si>
  <si>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</si>
  <si>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</si>
  <si>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</si>
  <si>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</si>
  <si>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</si>
  <si>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</si>
  <si>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</si>
  <si>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</si>
  <si>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</si>
  <si>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</si>
  <si>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</si>
  <si>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</si>
  <si>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</si>
  <si>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</si>
  <si>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</si>
  <si>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</si>
  <si>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</si>
  <si>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</si>
  <si>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</si>
  <si>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</si>
  <si>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</si>
  <si>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</si>
  <si>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</si>
  <si>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</si>
  <si>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</si>
  <si>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</si>
  <si>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</si>
  <si>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</si>
  <si>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</si>
  <si>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</si>
  <si>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</si>
  <si>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</si>
  <si>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</si>
  <si>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</si>
  <si>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</si>
  <si>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</si>
  <si>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</si>
  <si>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</si>
  <si>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</si>
  <si>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</si>
  <si>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</si>
  <si>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</si>
  <si>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</si>
  <si>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</si>
  <si>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</si>
  <si>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</si>
  <si>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</si>
  <si>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</si>
  <si>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</si>
  <si>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</si>
  <si>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</si>
  <si>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</si>
  <si>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</si>
  <si>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</si>
  <si>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</si>
  <si>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</si>
  <si>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</si>
  <si>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</si>
  <si>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</si>
  <si>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</si>
  <si>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</si>
  <si>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</si>
  <si>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</si>
  <si>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</si>
  <si>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</si>
  <si>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</si>
  <si>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</si>
  <si>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</si>
  <si>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</si>
  <si>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</si>
  <si>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</si>
  <si>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</si>
  <si>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</si>
  <si>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</si>
  <si>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</si>
  <si>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</si>
  <si>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</si>
  <si>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</si>
  <si>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</si>
  <si>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</si>
  <si>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</si>
  <si>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</si>
  <si>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</si>
  <si>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</si>
  <si>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</si>
  <si>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</si>
  <si>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</si>
  <si>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</si>
  <si>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</si>
  <si>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</si>
  <si>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</si>
  <si>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</si>
  <si>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</si>
  <si>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</si>
  <si>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</si>
  <si>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</si>
  <si>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</si>
  <si>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</si>
  <si>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</si>
  <si>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</si>
  <si>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</si>
  <si>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</si>
  <si>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</si>
  <si>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</si>
  <si>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</si>
  <si>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</si>
  <si>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</si>
  <si>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</si>
  <si>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</si>
  <si>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</si>
  <si>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</si>
  <si>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</si>
  <si>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</si>
  <si>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</si>
  <si>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</si>
  <si>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</si>
  <si>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</si>
  <si>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</si>
  <si>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</si>
  <si>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</si>
  <si>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</si>
  <si>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</si>
  <si>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</si>
  <si>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</si>
  <si>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</si>
  <si>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</si>
  <si>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</si>
  <si>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</si>
  <si>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</si>
  <si>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</si>
  <si>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</si>
  <si>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</si>
  <si>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</si>
  <si>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</si>
  <si>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</si>
  <si>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</si>
  <si>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</si>
  <si>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</si>
  <si>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</si>
  <si>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</si>
  <si>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</si>
  <si>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</si>
  <si>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</si>
  <si>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</si>
  <si>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</si>
  <si>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</si>
  <si>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</si>
  <si>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</si>
  <si>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</si>
  <si>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</si>
  <si>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</si>
  <si>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</si>
  <si>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</si>
  <si>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</si>
  <si>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</si>
  <si>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</si>
  <si>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</si>
  <si>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</si>
  <si>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</si>
  <si>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</si>
  <si>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</si>
  <si>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</si>
  <si>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</si>
  <si>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</si>
  <si>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</si>
  <si>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</si>
  <si>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</si>
  <si>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</si>
  <si>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</si>
  <si>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</si>
  <si>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</si>
  <si>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</si>
  <si>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</si>
  <si>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</si>
  <si>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</si>
  <si>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</si>
  <si>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</si>
  <si>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</si>
  <si>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</si>
  <si>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</si>
  <si>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</si>
  <si>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</si>
  <si>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</si>
  <si>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</si>
  <si>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</si>
  <si>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</si>
  <si>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</si>
  <si>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</si>
  <si>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</si>
  <si>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</si>
  <si>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</si>
  <si>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</si>
  <si>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</si>
  <si>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</si>
  <si>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</si>
  <si>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</si>
  <si>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</si>
  <si>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</si>
  <si>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</si>
  <si>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</si>
  <si>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</si>
  <si>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</si>
  <si>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</si>
  <si>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</si>
  <si>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</si>
  <si>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</si>
  <si>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</si>
  <si>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</si>
  <si>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</si>
  <si>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</si>
  <si>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</si>
  <si>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</si>
  <si>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</si>
  <si>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</si>
  <si>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</si>
  <si>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</si>
  <si>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</si>
  <si>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</si>
  <si>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</si>
  <si>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</si>
  <si>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</si>
  <si>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</si>
  <si>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</si>
  <si>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</si>
  <si>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</si>
  <si>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</si>
  <si>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</si>
  <si>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</si>
  <si>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</si>
  <si>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</si>
  <si>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</si>
  <si>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</si>
  <si>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</si>
  <si>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</si>
  <si>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</si>
  <si>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</si>
  <si>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</si>
  <si>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</si>
  <si>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</si>
  <si>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</si>
  <si>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</si>
  <si>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</si>
  <si>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</si>
  <si>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</si>
  <si>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</si>
  <si>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</si>
  <si>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</si>
  <si>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</si>
  <si>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</si>
  <si>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</si>
  <si>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</si>
  <si>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</si>
  <si>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</si>
  <si>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</si>
  <si>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</si>
  <si>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</si>
  <si>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</si>
  <si>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</si>
  <si>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</si>
  <si>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</si>
  <si>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</si>
  <si>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</si>
  <si>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</si>
  <si>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</si>
  <si>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</si>
  <si>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</si>
  <si>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</si>
  <si>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</si>
  <si>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</si>
  <si>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</si>
  <si>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</si>
  <si>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</si>
  <si>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</si>
  <si>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</si>
  <si>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</si>
  <si>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</si>
  <si>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</si>
  <si>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</si>
  <si>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</si>
  <si>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</si>
  <si>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</si>
  <si>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</si>
  <si>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</si>
  <si>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</si>
  <si>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</si>
  <si>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</si>
  <si>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</si>
  <si>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</si>
  <si>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</si>
  <si>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</si>
  <si>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</si>
  <si>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</si>
  <si>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</si>
  <si>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</si>
  <si>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</si>
  <si>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</si>
  <si>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</si>
  <si>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</si>
  <si>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</si>
  <si>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</si>
  <si>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</si>
  <si>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</si>
  <si>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</si>
  <si>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</si>
  <si>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</si>
  <si>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</si>
  <si>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</si>
  <si>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</si>
  <si>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</si>
  <si>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</si>
  <si>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</si>
  <si>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</si>
  <si>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</si>
  <si>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</si>
  <si>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</si>
  <si>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</si>
  <si>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</si>
  <si>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</si>
  <si>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</si>
  <si>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</si>
  <si>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</si>
  <si>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</si>
  <si>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</si>
  <si>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</si>
  <si>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</si>
  <si>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</si>
  <si>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</si>
  <si>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</si>
  <si>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</si>
  <si>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</si>
  <si>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</si>
  <si>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</si>
  <si>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</si>
  <si>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</si>
  <si>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</si>
  <si>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</si>
  <si>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</si>
  <si>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</si>
  <si>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</si>
  <si>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</si>
  <si>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</si>
  <si>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</si>
  <si>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</si>
  <si>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</si>
  <si>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</si>
  <si>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</si>
  <si>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</si>
  <si>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</si>
  <si>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</si>
  <si>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</si>
  <si>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</si>
  <si>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</si>
  <si>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</si>
  <si>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</si>
  <si>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</si>
  <si>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</si>
  <si>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</si>
  <si>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</si>
  <si>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</si>
  <si>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</si>
  <si>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</si>
  <si>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</si>
  <si>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</si>
  <si>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</si>
  <si>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</si>
  <si>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</si>
  <si>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</si>
  <si>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</si>
  <si>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</si>
  <si>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</si>
  <si>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</si>
  <si>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</si>
  <si>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</si>
  <si>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</si>
  <si>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</si>
  <si>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</si>
  <si>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</si>
  <si>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</si>
  <si>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</si>
  <si>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</si>
  <si>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</si>
  <si>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</si>
  <si>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</si>
  <si>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</si>
  <si>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</si>
  <si>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</si>
  <si>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</si>
  <si>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</si>
  <si>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</si>
  <si>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</si>
  <si>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</si>
  <si>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</si>
  <si>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</si>
  <si>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</si>
  <si>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</si>
  <si>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</si>
  <si>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</si>
  <si>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</si>
  <si>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</si>
  <si>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</si>
  <si>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</si>
  <si>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</si>
  <si>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</si>
  <si>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</si>
  <si>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</si>
  <si>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</si>
  <si>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</si>
  <si>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</si>
  <si>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</si>
  <si>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</si>
  <si>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</si>
  <si>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</si>
  <si>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</si>
  <si>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</si>
  <si>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</si>
  <si>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</si>
  <si>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</si>
  <si>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</si>
  <si>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</si>
  <si>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</si>
  <si>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</si>
  <si>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</si>
  <si>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</si>
  <si>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</si>
  <si>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</si>
  <si>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</si>
  <si>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</si>
  <si>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</si>
  <si>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</si>
  <si>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</si>
  <si>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</si>
  <si>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</si>
  <si>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</si>
  <si>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</si>
  <si>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</si>
  <si>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</si>
  <si>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</si>
  <si>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</si>
  <si>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</si>
  <si>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</si>
  <si>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</si>
  <si>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</si>
  <si>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</si>
  <si>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</si>
  <si>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</si>
  <si>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</si>
  <si>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</si>
  <si>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</si>
  <si>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</si>
  <si>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</si>
  <si>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</si>
  <si>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</si>
  <si>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</si>
  <si>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</si>
  <si>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</si>
  <si>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</si>
  <si>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</si>
  <si>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</si>
  <si>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</si>
  <si>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</si>
  <si>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</si>
  <si>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</si>
  <si>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</si>
  <si>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</si>
  <si>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</si>
  <si>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</si>
  <si>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</si>
  <si>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</si>
  <si>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</si>
  <si>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</si>
  <si>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</si>
  <si>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</si>
  <si>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</si>
  <si>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</si>
  <si>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</si>
  <si>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</si>
  <si>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</si>
  <si>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</si>
  <si>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</si>
  <si>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</si>
  <si>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</si>
  <si>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</si>
  <si>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</si>
  <si>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</si>
  <si>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</si>
  <si>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</si>
  <si>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</si>
  <si>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</si>
  <si>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</si>
  <si>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</si>
  <si>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</si>
  <si>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</si>
  <si>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</si>
  <si>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</si>
  <si>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</si>
  <si>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</si>
  <si>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</si>
  <si>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</si>
  <si>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</si>
  <si>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</si>
  <si>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</si>
  <si>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</si>
  <si>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</si>
  <si>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</si>
  <si>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</si>
  <si>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</si>
  <si>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</si>
  <si>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</si>
  <si>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</si>
  <si>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</si>
  <si>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</si>
  <si>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</si>
  <si>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</si>
  <si>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</si>
  <si>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</si>
  <si>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</si>
  <si>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</si>
  <si>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</si>
  <si>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</si>
  <si>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</si>
  <si>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</si>
  <si>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</si>
  <si>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</si>
  <si>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</si>
  <si>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</si>
  <si>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</si>
  <si>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</si>
  <si>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</si>
  <si>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</si>
  <si>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</si>
  <si>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</si>
  <si>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</si>
  <si>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</si>
  <si>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</si>
  <si>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</si>
  <si>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</si>
  <si>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</si>
  <si>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</si>
  <si>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</si>
  <si>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</si>
  <si>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</si>
  <si>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</si>
  <si>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</si>
  <si>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</si>
  <si>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</si>
  <si>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</si>
  <si>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</si>
  <si>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</si>
  <si>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</si>
  <si>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</si>
  <si>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</si>
  <si>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</si>
  <si>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</si>
  <si>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</si>
  <si>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</si>
  <si>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</si>
  <si>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</si>
  <si>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</si>
  <si>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</si>
  <si>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</si>
  <si>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</si>
  <si>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</si>
  <si>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</si>
  <si>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</si>
  <si>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</si>
  <si>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</si>
  <si>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</si>
  <si>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</si>
  <si>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</si>
  <si>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</si>
  <si>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</si>
  <si>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</si>
  <si>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</si>
  <si>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</si>
  <si>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</si>
  <si>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</si>
  <si>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</si>
  <si>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</si>
  <si>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</si>
  <si>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</si>
  <si>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</si>
  <si>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</si>
  <si>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</si>
  <si>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</si>
  <si>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</si>
  <si>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</si>
  <si>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</si>
  <si>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</si>
  <si>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</si>
  <si>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</si>
  <si>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</si>
  <si>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</si>
  <si>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</si>
  <si>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</si>
  <si>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</si>
  <si>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</si>
  <si>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</si>
  <si>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</si>
  <si>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</si>
  <si>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</si>
  <si>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</si>
  <si>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</si>
  <si>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</si>
  <si>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</si>
  <si>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</si>
  <si>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</si>
  <si>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</si>
  <si>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</si>
  <si>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</si>
  <si>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</si>
  <si>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</si>
  <si>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</si>
  <si>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</si>
  <si>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</si>
  <si>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</si>
  <si>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</si>
  <si>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</si>
  <si>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</si>
  <si>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</si>
  <si>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</si>
  <si>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</si>
  <si>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</si>
  <si>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</si>
  <si>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</si>
  <si>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</si>
  <si>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</si>
  <si>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</si>
  <si>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</si>
  <si>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</si>
  <si>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</si>
  <si>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</si>
  <si>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</si>
  <si>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</si>
  <si>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</si>
  <si>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</si>
  <si>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</si>
  <si>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</si>
  <si>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</si>
  <si>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</si>
  <si>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</si>
  <si>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</si>
  <si>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</si>
  <si>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</si>
  <si>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</si>
  <si>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</si>
  <si>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</si>
  <si>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</si>
  <si>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</si>
  <si>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</si>
  <si>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</si>
  <si>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</si>
  <si>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</si>
  <si>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</si>
  <si>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</si>
  <si>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</si>
  <si>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</si>
  <si>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</si>
  <si>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</si>
  <si>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</si>
  <si>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</si>
  <si>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</si>
  <si>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</si>
  <si>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</si>
  <si>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</si>
  <si>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</si>
  <si>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</si>
  <si>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</si>
  <si>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</si>
  <si>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</si>
  <si>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</si>
  <si>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</si>
  <si>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</si>
  <si>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</si>
  <si>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</si>
  <si>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</si>
  <si>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</si>
  <si>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</si>
  <si>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</si>
  <si>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</si>
  <si>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</si>
  <si>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</si>
  <si>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</si>
  <si>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</si>
  <si>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</si>
  <si>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</si>
  <si>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</si>
  <si>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</si>
  <si>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</si>
  <si>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</si>
  <si>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</si>
  <si>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</si>
  <si>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</si>
  <si>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</si>
  <si>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</si>
  <si>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</si>
  <si>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</si>
  <si>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</si>
  <si>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</si>
  <si>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</si>
  <si>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</si>
  <si>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</si>
  <si>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</si>
  <si>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</si>
  <si>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</si>
  <si>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</si>
  <si>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</si>
  <si>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</si>
  <si>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</si>
  <si>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</si>
  <si>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</si>
  <si>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</si>
  <si>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</si>
  <si>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</si>
  <si>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</si>
  <si>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</si>
  <si>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</si>
  <si>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</si>
  <si>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</si>
  <si>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</si>
  <si>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</si>
  <si>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</si>
  <si>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</si>
  <si>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</si>
  <si>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</si>
  <si>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</si>
  <si>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</si>
  <si>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</si>
  <si>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</si>
  <si>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</si>
  <si>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</si>
  <si>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</si>
  <si>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</si>
  <si>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</si>
  <si>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</si>
  <si>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</si>
  <si>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</si>
  <si>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</si>
  <si>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</si>
  <si>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</si>
  <si>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</si>
  <si>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</si>
  <si>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</si>
  <si>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</si>
  <si>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</si>
  <si>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</si>
  <si>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</si>
  <si>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</si>
  <si>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</si>
  <si>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</si>
  <si>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</si>
  <si>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</si>
  <si>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</si>
  <si>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</si>
  <si>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</si>
  <si>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</si>
  <si>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</si>
  <si>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</si>
  <si>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</si>
  <si>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</si>
  <si>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</si>
  <si>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</si>
  <si>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</si>
  <si>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</si>
  <si>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</si>
  <si>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</si>
  <si>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</si>
  <si>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</si>
  <si>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</si>
  <si>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</si>
  <si>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</si>
  <si>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</si>
  <si>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</si>
  <si>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</si>
  <si>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</si>
  <si>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</si>
  <si>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</si>
  <si>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</si>
  <si>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</si>
  <si>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</si>
  <si>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</si>
  <si>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</si>
  <si>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</si>
  <si>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</si>
  <si>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</si>
  <si>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</si>
  <si>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</si>
  <si>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</si>
  <si>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</si>
  <si>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</si>
  <si>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</si>
  <si>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</si>
  <si>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</si>
  <si>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</si>
  <si>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</si>
  <si>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</si>
  <si>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</si>
  <si>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</si>
  <si>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</si>
  <si>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</si>
  <si>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</si>
  <si>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</si>
  <si>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</si>
  <si>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</si>
  <si>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</si>
  <si>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</si>
  <si>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</si>
  <si>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</si>
  <si>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</si>
  <si>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</si>
  <si>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</si>
  <si>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</si>
  <si>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</si>
  <si>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</si>
  <si>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</si>
  <si>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</si>
  <si>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</si>
  <si>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</si>
  <si>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</si>
  <si>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</si>
  <si>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</si>
  <si>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</si>
  <si>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</si>
  <si>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</si>
  <si>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</si>
  <si>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</si>
  <si>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</si>
  <si>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</si>
  <si>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</si>
  <si>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</si>
  <si>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</si>
  <si>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</si>
  <si>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</si>
  <si>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</si>
  <si>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</si>
  <si>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</si>
  <si>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</si>
  <si>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</si>
  <si>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</si>
  <si>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</si>
  <si>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</si>
  <si>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</si>
  <si>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</si>
  <si>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</si>
  <si>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</si>
  <si>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</si>
  <si>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</si>
  <si>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</si>
  <si>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</si>
  <si>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</si>
  <si>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</si>
  <si>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</si>
  <si>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</si>
  <si>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</si>
  <si>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</si>
  <si>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</si>
  <si>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</si>
  <si>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</si>
  <si>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</si>
  <si>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</si>
  <si>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</si>
  <si>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</si>
  <si>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</si>
  <si>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</si>
  <si>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</si>
  <si>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</si>
  <si>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</si>
  <si>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</si>
  <si>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</si>
  <si>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</si>
  <si>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</si>
  <si>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</si>
  <si>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</si>
  <si>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</si>
  <si>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</si>
  <si>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</si>
  <si>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</si>
  <si>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</si>
  <si>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</si>
  <si>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</si>
  <si>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</si>
  <si>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</si>
  <si>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</si>
  <si>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</si>
  <si>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</si>
  <si>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</si>
  <si>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</si>
  <si>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</si>
  <si>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</si>
  <si>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</si>
  <si>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</si>
  <si>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</si>
  <si>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</si>
  <si>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</si>
  <si>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</si>
  <si>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</si>
  <si>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</si>
  <si>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</si>
  <si>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</si>
  <si>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</si>
  <si>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</si>
  <si>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</si>
  <si>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</si>
  <si>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</si>
  <si>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</si>
  <si>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</si>
  <si>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</si>
  <si>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</si>
  <si>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</si>
  <si>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</si>
  <si>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</si>
  <si>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</si>
  <si>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</si>
  <si>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</si>
  <si>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</si>
  <si>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</si>
  <si>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</si>
  <si>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</si>
  <si>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</si>
  <si>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</si>
  <si>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</si>
  <si>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</si>
  <si>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</si>
  <si>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</si>
  <si>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</si>
  <si>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</si>
  <si>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</si>
  <si>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</si>
  <si>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</si>
  <si>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</si>
  <si>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</si>
  <si>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</si>
  <si>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</si>
  <si>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</si>
  <si>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</si>
  <si>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</si>
  <si>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</si>
  <si>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</si>
  <si>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</si>
  <si>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</si>
  <si>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</si>
  <si>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</si>
  <si>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</si>
  <si>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</si>
  <si>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</si>
  <si>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</si>
  <si>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</si>
  <si>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</si>
  <si>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</si>
  <si>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</si>
  <si>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</si>
  <si>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</si>
  <si>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</si>
  <si>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</si>
  <si>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</si>
  <si>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</si>
  <si>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</si>
  <si>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</si>
  <si>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</si>
  <si>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</si>
  <si>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</si>
  <si>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</si>
  <si>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</si>
  <si>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</si>
  <si>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</si>
  <si>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</si>
  <si>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</si>
  <si>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</si>
  <si>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</si>
  <si>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</si>
  <si>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</si>
  <si>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</si>
  <si>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</si>
  <si>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</si>
  <si>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</si>
  <si>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</si>
  <si>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</si>
  <si>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</si>
  <si>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</si>
  <si>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</si>
  <si>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</si>
  <si>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</si>
  <si>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</si>
  <si>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</si>
  <si>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</si>
  <si>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</si>
  <si>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</si>
  <si>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</si>
  <si>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</si>
  <si>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</si>
  <si>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</si>
  <si>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</si>
  <si>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</si>
  <si>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</si>
  <si>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</si>
  <si>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</si>
  <si>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</si>
  <si>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</si>
  <si>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</si>
  <si>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</si>
  <si>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</si>
  <si>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</si>
  <si>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</si>
  <si>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</si>
  <si>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</si>
  <si>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</si>
  <si>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</si>
  <si>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</si>
  <si>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</si>
  <si>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</si>
  <si>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</si>
  <si>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</si>
  <si>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</si>
  <si>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</si>
  <si>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</si>
  <si>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</si>
  <si>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</si>
  <si>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</si>
  <si>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</si>
  <si>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</si>
  <si>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</si>
  <si>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</si>
  <si>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</si>
  <si>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</si>
  <si>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</si>
  <si>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</si>
  <si>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</si>
  <si>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</si>
  <si>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</si>
  <si>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</si>
  <si>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</si>
  <si>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</si>
  <si>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</si>
  <si>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</si>
  <si>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</si>
  <si>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</si>
  <si>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</si>
  <si>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</si>
  <si>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</si>
  <si>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</si>
  <si>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</si>
  <si>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</si>
  <si>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</si>
  <si>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</si>
  <si>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</si>
  <si>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</si>
  <si>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</si>
  <si>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</si>
  <si>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</si>
  <si>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</si>
  <si>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</si>
  <si>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</si>
  <si>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</si>
  <si>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</si>
  <si>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</si>
  <si>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</si>
  <si>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</si>
  <si>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</si>
  <si>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</si>
  <si>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</si>
  <si>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</si>
  <si>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</si>
  <si>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</si>
  <si>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</si>
  <si>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</si>
  <si>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</si>
  <si>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</si>
  <si>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</si>
  <si>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</si>
  <si>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</si>
  <si>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</si>
  <si>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</si>
  <si>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</si>
  <si>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</si>
  <si>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</si>
  <si>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</si>
  <si>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</si>
  <si>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</si>
  <si>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</si>
  <si>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</si>
  <si>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</si>
  <si>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</si>
  <si>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</si>
  <si>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</si>
  <si>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</si>
  <si>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</si>
  <si>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</si>
  <si>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</si>
  <si>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</si>
  <si>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</si>
  <si>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</si>
  <si>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</si>
  <si>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</si>
  <si>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</si>
  <si>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</si>
  <si>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</si>
  <si>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</si>
  <si>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</si>
  <si>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</si>
  <si>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</si>
  <si>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</si>
  <si>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</si>
  <si>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</si>
  <si>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</si>
  <si>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</si>
  <si>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</si>
  <si>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</si>
  <si>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</si>
  <si>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</si>
  <si>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</si>
  <si>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</si>
  <si>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</si>
  <si>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</si>
  <si>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</si>
  <si>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</si>
  <si>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</si>
  <si>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</si>
  <si>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</si>
  <si>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</si>
  <si>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</si>
  <si>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</si>
  <si>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</si>
  <si>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</si>
  <si>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</si>
  <si>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</si>
  <si>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</si>
  <si>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</si>
  <si>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</si>
  <si>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</si>
  <si>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</si>
  <si>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</si>
  <si>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</si>
  <si>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</si>
  <si>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</si>
  <si>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</si>
  <si>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</si>
  <si>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</si>
  <si>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</si>
  <si>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</si>
  <si>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</si>
  <si>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</si>
  <si>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</si>
  <si>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</si>
  <si>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</si>
  <si>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</si>
  <si>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</si>
  <si>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</si>
  <si>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</si>
  <si>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</si>
  <si>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</si>
  <si>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Row Labels</t>
  </si>
  <si>
    <t>Grand Total</t>
  </si>
  <si>
    <t>Average Donation</t>
  </si>
  <si>
    <t>Category</t>
  </si>
  <si>
    <t>Sub-Category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</si>
  <si>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</si>
  <si>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</si>
  <si>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</si>
  <si>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</si>
  <si>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</si>
  <si>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</si>
  <si>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</si>
  <si>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</si>
  <si>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</si>
  <si>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</si>
  <si>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</si>
  <si>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television</t>
  </si>
  <si>
    <t>shorts</t>
  </si>
  <si>
    <t>science fiction</t>
  </si>
  <si>
    <t>drama</t>
  </si>
  <si>
    <t>documentary</t>
  </si>
  <si>
    <t>animation</t>
  </si>
  <si>
    <t>Column Labels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</si>
  <si>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</si>
  <si>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</si>
  <si>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</si>
  <si>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</si>
  <si>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</si>
  <si>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</si>
  <si>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</si>
  <si>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</si>
  <si>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</si>
  <si>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</si>
  <si>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</si>
  <si>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</si>
  <si>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</si>
  <si>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</si>
  <si>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</si>
  <si>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</si>
  <si>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</si>
  <si>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</si>
  <si>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</si>
  <si>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</si>
  <si>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</si>
  <si>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</si>
  <si>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</si>
  <si>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</si>
  <si>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</si>
  <si>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</si>
  <si>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</si>
  <si>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</si>
  <si>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</si>
  <si>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</si>
  <si>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</si>
  <si>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</si>
  <si>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</si>
  <si>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</si>
  <si>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</si>
  <si>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</si>
  <si>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</si>
  <si>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</si>
  <si>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Jan</t>
  </si>
  <si>
    <t>Feb</t>
  </si>
  <si>
    <t>Mar</t>
  </si>
  <si>
    <t>Years</t>
  </si>
  <si>
    <t>Count of Category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</si>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</sst>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5">
    <dxf>
      <fill>
        <patternFill>
          <bgColor rgb="FF9999FF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20000"/>
      <color rgb="FF9999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[02-Homeworks_Instructions_StarterBook.xlsx]PT 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Category'!$B$3:$B$4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'PT Category'!$B$5:$B$13</c:f>
              <c:numCache>
                <c:formatCode>General</c:formatCode>
                <c:ptCount val="8"/>
                <c:pt idx="0">
                  <c:v>6</c:v>
                </c:pt>
                <c:pt idx="1">
                  <c:v>3</c:v>
                </c:pt>
                <c:pt idx="2">
                  <c:v>7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2-4F65-9F5B-71B7B12F7C7F}"/>
            </c:ext>
          </c:extLst>
        </c:ser>
        <c:ser>
          <c:idx val="1"/>
          <c:order val="1"/>
          <c:tx>
            <c:strRef>
              <c:f>'PT Category'!$C$3:$C$4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'PT Category'!$C$5:$C$13</c:f>
              <c:numCache>
                <c:formatCode>General</c:formatCode>
                <c:ptCount val="8"/>
                <c:pt idx="0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62-4F65-9F5B-71B7B12F7C7F}"/>
            </c:ext>
          </c:extLst>
        </c:ser>
        <c:ser>
          <c:idx val="2"/>
          <c:order val="2"/>
          <c:tx>
            <c:strRef>
              <c:f>'PT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'PT Category'!$D$5:$D$13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6">
                  <c:v>9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62-4F65-9F5B-71B7B12F7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6274864"/>
        <c:axId val="30599312"/>
      </c:barChart>
      <c:catAx>
        <c:axId val="76627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99312"/>
        <c:crosses val="autoZero"/>
        <c:auto val="1"/>
        <c:lblAlgn val="ctr"/>
        <c:lblOffset val="100"/>
        <c:noMultiLvlLbl val="0"/>
      </c:catAx>
      <c:valAx>
        <c:axId val="3059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7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[02-Homeworks_Instructions_StarterBook.xlsx]PT Subcategory!PivotTable4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3-437C-9E89-2B2AB32D4F6B}"/>
            </c:ext>
          </c:extLst>
        </c:ser>
        <c:ser>
          <c:idx val="1"/>
          <c:order val="1"/>
          <c:tx>
            <c:strRef>
              <c:f>'PT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3-437C-9E89-2B2AB32D4F6B}"/>
            </c:ext>
          </c:extLst>
        </c:ser>
        <c:ser>
          <c:idx val="2"/>
          <c:order val="2"/>
          <c:tx>
            <c:strRef>
              <c:f>'PT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3-437C-9E89-2B2AB32D4F6B}"/>
            </c:ext>
          </c:extLst>
        </c:ser>
        <c:ser>
          <c:idx val="3"/>
          <c:order val="3"/>
          <c:tx>
            <c:strRef>
              <c:f>'PT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3-437C-9E89-2B2AB32D4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1470944"/>
        <c:axId val="308852368"/>
      </c:barChart>
      <c:catAx>
        <c:axId val="31147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852368"/>
        <c:crosses val="autoZero"/>
        <c:auto val="1"/>
        <c:lblAlgn val="ctr"/>
        <c:lblOffset val="100"/>
        <c:noMultiLvlLbl val="0"/>
      </c:catAx>
      <c:valAx>
        <c:axId val="30885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7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[02-Homeworks_Instructions_StarterBook.xlsx]PT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2-471C-AC12-3A6A2C06FCF9}"/>
            </c:ext>
          </c:extLst>
        </c:ser>
        <c:ser>
          <c:idx val="1"/>
          <c:order val="1"/>
          <c:tx>
            <c:strRef>
              <c:f>'PT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572-471C-AC12-3A6A2C06FCF9}"/>
            </c:ext>
          </c:extLst>
        </c:ser>
        <c:ser>
          <c:idx val="2"/>
          <c:order val="2"/>
          <c:tx>
            <c:strRef>
              <c:f>'PT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572-471C-AC12-3A6A2C06FCF9}"/>
            </c:ext>
          </c:extLst>
        </c:ser>
        <c:ser>
          <c:idx val="3"/>
          <c:order val="3"/>
          <c:tx>
            <c:strRef>
              <c:f>'PT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572-471C-AC12-3A6A2C06F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472944"/>
        <c:axId val="29702256"/>
      </c:lineChart>
      <c:catAx>
        <c:axId val="31147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02256"/>
        <c:crosses val="autoZero"/>
        <c:auto val="1"/>
        <c:lblAlgn val="ctr"/>
        <c:lblOffset val="100"/>
        <c:noMultiLvlLbl val="0"/>
      </c:catAx>
      <c:valAx>
        <c:axId val="297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7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[02-Homeworks_Instructions_StarterBook.xlsx]Proposal!PivotTable6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Proposal!$B$3:$B$4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Proposal!$A$5:$A$26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Proposal!$B$5:$B$26</c:f>
              <c:numCache>
                <c:formatCode>General</c:formatCode>
                <c:ptCount val="21"/>
                <c:pt idx="0">
                  <c:v>422</c:v>
                </c:pt>
                <c:pt idx="1">
                  <c:v>53</c:v>
                </c:pt>
                <c:pt idx="2">
                  <c:v>16</c:v>
                </c:pt>
                <c:pt idx="3">
                  <c:v>12</c:v>
                </c:pt>
                <c:pt idx="4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1">
                  <c:v>1</c:v>
                </c:pt>
                <c:pt idx="13">
                  <c:v>1</c:v>
                </c:pt>
                <c:pt idx="14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6-4B08-A920-FB3FD358F4BA}"/>
            </c:ext>
          </c:extLst>
        </c:ser>
        <c:ser>
          <c:idx val="1"/>
          <c:order val="1"/>
          <c:tx>
            <c:strRef>
              <c:f>Proposal!$C$3:$C$4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Proposal!$A$5:$A$26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Proposal!$C$5:$C$26</c:f>
              <c:numCache>
                <c:formatCode>General</c:formatCode>
                <c:ptCount val="21"/>
                <c:pt idx="0">
                  <c:v>168</c:v>
                </c:pt>
                <c:pt idx="1">
                  <c:v>10</c:v>
                </c:pt>
                <c:pt idx="2">
                  <c:v>10</c:v>
                </c:pt>
                <c:pt idx="3">
                  <c:v>4</c:v>
                </c:pt>
                <c:pt idx="4">
                  <c:v>2</c:v>
                </c:pt>
                <c:pt idx="6">
                  <c:v>1</c:v>
                </c:pt>
                <c:pt idx="9">
                  <c:v>1</c:v>
                </c:pt>
                <c:pt idx="11">
                  <c:v>1</c:v>
                </c:pt>
                <c:pt idx="14">
                  <c:v>1</c:v>
                </c:pt>
                <c:pt idx="16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36-4B08-A920-FB3FD358F4BA}"/>
            </c:ext>
          </c:extLst>
        </c:ser>
        <c:ser>
          <c:idx val="2"/>
          <c:order val="2"/>
          <c:tx>
            <c:strRef>
              <c:f>Proposal!$D$3:$D$4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Proposal!$A$5:$A$26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Proposal!$D$5:$D$26</c:f>
              <c:numCache>
                <c:formatCode>General</c:formatCode>
                <c:ptCount val="21"/>
                <c:pt idx="0">
                  <c:v>148</c:v>
                </c:pt>
                <c:pt idx="1">
                  <c:v>33</c:v>
                </c:pt>
                <c:pt idx="2">
                  <c:v>11</c:v>
                </c:pt>
                <c:pt idx="3">
                  <c:v>9</c:v>
                </c:pt>
                <c:pt idx="4">
                  <c:v>8</c:v>
                </c:pt>
                <c:pt idx="5">
                  <c:v>1</c:v>
                </c:pt>
                <c:pt idx="6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36-4B08-A920-FB3FD358F4BA}"/>
            </c:ext>
          </c:extLst>
        </c:ser>
        <c:ser>
          <c:idx val="3"/>
          <c:order val="3"/>
          <c:tx>
            <c:strRef>
              <c:f>Proposal!$E$3:$E$4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Proposal!$A$5:$A$26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Proposal!$E$5:$E$26</c:f>
              <c:numCache>
                <c:formatCode>General</c:formatCode>
                <c:ptCount val="21"/>
                <c:pt idx="0">
                  <c:v>23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36-4B08-A920-FB3FD358F4BA}"/>
            </c:ext>
          </c:extLst>
        </c:ser>
        <c:ser>
          <c:idx val="4"/>
          <c:order val="4"/>
          <c:tx>
            <c:strRef>
              <c:f>Proposal!$F$3:$F$4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Proposal!$A$5:$A$26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Proposal!$F$5:$F$26</c:f>
              <c:numCache>
                <c:formatCode>General</c:formatCode>
                <c:ptCount val="21"/>
                <c:pt idx="0">
                  <c:v>636</c:v>
                </c:pt>
                <c:pt idx="1">
                  <c:v>34</c:v>
                </c:pt>
                <c:pt idx="2">
                  <c:v>12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8">
                  <c:v>3</c:v>
                </c:pt>
                <c:pt idx="9">
                  <c:v>2</c:v>
                </c:pt>
                <c:pt idx="11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36-4B08-A920-FB3FD358F4BA}"/>
            </c:ext>
          </c:extLst>
        </c:ser>
        <c:ser>
          <c:idx val="5"/>
          <c:order val="5"/>
          <c:tx>
            <c:strRef>
              <c:f>Proposal!$G$3:$G$4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Proposal!$A$5:$A$26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Proposal!$G$5:$G$26</c:f>
              <c:numCache>
                <c:formatCode>General</c:formatCode>
                <c:ptCount val="21"/>
                <c:pt idx="0">
                  <c:v>134</c:v>
                </c:pt>
                <c:pt idx="1">
                  <c:v>45</c:v>
                </c:pt>
                <c:pt idx="2">
                  <c:v>13</c:v>
                </c:pt>
                <c:pt idx="3">
                  <c:v>5</c:v>
                </c:pt>
                <c:pt idx="4">
                  <c:v>8</c:v>
                </c:pt>
                <c:pt idx="5">
                  <c:v>3</c:v>
                </c:pt>
                <c:pt idx="7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36-4B08-A920-FB3FD358F4BA}"/>
            </c:ext>
          </c:extLst>
        </c:ser>
        <c:ser>
          <c:idx val="6"/>
          <c:order val="6"/>
          <c:tx>
            <c:strRef>
              <c:f>Proposal!$H$3:$H$4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Proposal!$A$5:$A$26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Proposal!$H$5:$H$26</c:f>
              <c:numCache>
                <c:formatCode>General</c:formatCode>
                <c:ptCount val="21"/>
                <c:pt idx="0">
                  <c:v>178</c:v>
                </c:pt>
                <c:pt idx="1">
                  <c:v>17</c:v>
                </c:pt>
                <c:pt idx="2">
                  <c:v>9</c:v>
                </c:pt>
                <c:pt idx="3">
                  <c:v>6</c:v>
                </c:pt>
                <c:pt idx="4">
                  <c:v>5</c:v>
                </c:pt>
                <c:pt idx="5">
                  <c:v>9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36-4B08-A920-FB3FD358F4BA}"/>
            </c:ext>
          </c:extLst>
        </c:ser>
        <c:ser>
          <c:idx val="7"/>
          <c:order val="7"/>
          <c:tx>
            <c:strRef>
              <c:f>Proposal!$I$3:$I$4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Proposal!$A$5:$A$26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Proposal!$I$5:$I$26</c:f>
              <c:numCache>
                <c:formatCode>General</c:formatCode>
                <c:ptCount val="21"/>
                <c:pt idx="0">
                  <c:v>417</c:v>
                </c:pt>
                <c:pt idx="1">
                  <c:v>53</c:v>
                </c:pt>
                <c:pt idx="2">
                  <c:v>31</c:v>
                </c:pt>
                <c:pt idx="3">
                  <c:v>16</c:v>
                </c:pt>
                <c:pt idx="4">
                  <c:v>16</c:v>
                </c:pt>
                <c:pt idx="5">
                  <c:v>11</c:v>
                </c:pt>
                <c:pt idx="6">
                  <c:v>8</c:v>
                </c:pt>
                <c:pt idx="7">
                  <c:v>13</c:v>
                </c:pt>
                <c:pt idx="8">
                  <c:v>7</c:v>
                </c:pt>
                <c:pt idx="9">
                  <c:v>8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5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36-4B08-A920-FB3FD358F4BA}"/>
            </c:ext>
          </c:extLst>
        </c:ser>
        <c:ser>
          <c:idx val="8"/>
          <c:order val="8"/>
          <c:tx>
            <c:strRef>
              <c:f>Proposal!$J$3:$J$4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Proposal!$A$5:$A$26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Proposal!$J$5:$J$26</c:f>
              <c:numCache>
                <c:formatCode>General</c:formatCode>
                <c:ptCount val="21"/>
                <c:pt idx="0">
                  <c:v>912</c:v>
                </c:pt>
                <c:pt idx="1">
                  <c:v>359</c:v>
                </c:pt>
                <c:pt idx="2">
                  <c:v>44</c:v>
                </c:pt>
                <c:pt idx="3">
                  <c:v>21</c:v>
                </c:pt>
                <c:pt idx="4">
                  <c:v>6</c:v>
                </c:pt>
                <c:pt idx="5">
                  <c:v>4</c:v>
                </c:pt>
                <c:pt idx="6">
                  <c:v>6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9</c:v>
                </c:pt>
                <c:pt idx="11">
                  <c:v>4</c:v>
                </c:pt>
                <c:pt idx="12">
                  <c:v>7</c:v>
                </c:pt>
                <c:pt idx="13">
                  <c:v>5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36-4B08-A920-FB3FD358F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1571376"/>
        <c:axId val="29692272"/>
      </c:barChart>
      <c:catAx>
        <c:axId val="26157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2272"/>
        <c:crosses val="autoZero"/>
        <c:auto val="1"/>
        <c:lblAlgn val="ctr"/>
        <c:lblOffset val="100"/>
        <c:noMultiLvlLbl val="0"/>
      </c:catAx>
      <c:valAx>
        <c:axId val="2969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57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621504</xdr:colOff>
      <xdr:row>1</xdr:row>
      <xdr:rowOff>21431</xdr:rowOff>
    </xdr:from>
    <xdr:to>
      <xdr:col>15</xdr:col>
      <xdr:colOff>538161</xdr:colOff>
      <xdr:row>24</xdr:row>
      <xdr:rowOff>14288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8A35E9-58FB-4E17-8E95-228E7277A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497680</xdr:colOff>
      <xdr:row>2</xdr:row>
      <xdr:rowOff>47625</xdr:rowOff>
    </xdr:from>
    <xdr:to>
      <xdr:col>21</xdr:col>
      <xdr:colOff>152400</xdr:colOff>
      <xdr:row>21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EC82B0-4D94-4547-B09D-0A01806D7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192880</xdr:colOff>
      <xdr:row>2</xdr:row>
      <xdr:rowOff>35718</xdr:rowOff>
    </xdr:from>
    <xdr:to>
      <xdr:col>13</xdr:col>
      <xdr:colOff>230980</xdr:colOff>
      <xdr:row>17</xdr:row>
      <xdr:rowOff>64293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C92311-108F-41D0-BB13-DC8CC7D7E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202404</xdr:colOff>
      <xdr:row>0</xdr:row>
      <xdr:rowOff>0</xdr:rowOff>
    </xdr:from>
    <xdr:to>
      <xdr:col>16</xdr:col>
      <xdr:colOff>623886</xdr:colOff>
      <xdr:row>19</xdr:row>
      <xdr:rowOff>7144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41B010-427A-44BC-A4CB-C9BAC134D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z del Carmen Vazquez Galindo" refreshedDate="44090.892068865738" createdVersion="6" refreshedVersion="6" minRefreshableVersion="3" recordCount="4114" xr:uid="{12D1BA13-75DB-4746-91F1-81B10E59F6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z del Carmen Vazquez Galindo" refreshedDate="44090.911880324071" createdVersion="6" refreshedVersion="6" minRefreshableVersion="3" recordCount="4114" xr:uid="{425DB260-921F-445D-AB38-66710C5290A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7C07C-08AF-4C30-B4D9-FA0C24092B6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5"/>
        <item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3"/>
    </i>
    <i>
      <x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D18BA-0200-4307-AAC2-1261BCA8765F}" name="PivotTable4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4E8DF-6F1C-44C0-9D30-F3A5AD2D199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34024-DDAA-4420-B8DC-B3A6BD72FF4C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K2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Row" showAll="0" measureFilter="1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Col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6"/>
    <field x="5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21" hier="-1"/>
  </pageFields>
  <dataFields count="1">
    <dataField name="Count of Category" fld="16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selection activeCell="E2927" sqref="E2927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4" bestFit="1" customWidth="1"/>
    <col min="16" max="16" width="15.9296875" bestFit="1" customWidth="1"/>
    <col min="17" max="17" width="16.6640625" customWidth="1"/>
    <col min="18" max="18" width="11.9296875" bestFit="1" customWidth="1"/>
    <col min="19" max="19" width="22.33203125" customWidth="1"/>
    <col min="20" max="20" width="30.39843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8309</v>
      </c>
      <c r="Q1" s="1" t="s">
        <v>8310</v>
      </c>
      <c r="R1" s="1" t="s">
        <v>8311</v>
      </c>
      <c r="S1" s="2" t="s">
        <v>8366</v>
      </c>
      <c r="T1" s="2" t="s">
        <v>8367</v>
      </c>
    </row>
    <row r="2" spans="1:20" ht="42.75" hidden="1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E2/L2</f>
        <v>63.917582417582416</v>
      </c>
      <c r="Q2" t="str">
        <f>LEFT(N2, FIND("/",N2)-1)</f>
        <v>film &amp; video</v>
      </c>
      <c r="R2" t="str">
        <f>RIGHT(N2, 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5" hidden="1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 FIND("/",N3)-1)</f>
        <v>film &amp; video</v>
      </c>
      <c r="R3" t="str">
        <f t="shared" ref="R3:R66" si="3">RIGHT(N3, 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2.75" hidden="1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5" hidden="1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" hidden="1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2.75" hidden="1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2.75" hidden="1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2.75" hidden="1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idden="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idden="1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 FIND("/",N67)-1)</f>
        <v>film &amp; video</v>
      </c>
      <c r="R67" t="str">
        <f t="shared" ref="R67:R130" si="9">RIGHT(N67, 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" hidden="1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 FIND("/",N131)-1)</f>
        <v>film &amp; video</v>
      </c>
      <c r="R131" t="str">
        <f t="shared" ref="R131:R194" si="15">RIGHT(N131, 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 FIND("/",N195)-1)</f>
        <v>film &amp; video</v>
      </c>
      <c r="R195" t="str">
        <f t="shared" ref="R195:R258" si="21">RIGHT(N195, 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 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 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" hidden="1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>
        <f t="shared" ref="P387:P450" si="37">E387/L387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 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>
        <f t="shared" ref="P451:P514" si="43">E451/L451</f>
        <v>9</v>
      </c>
      <c r="Q451" t="str">
        <f t="shared" ref="Q451:Q514" si="44">LEFT(N451, FIND("/",N451)-1)</f>
        <v>film &amp; video</v>
      </c>
      <c r="R451" t="str">
        <f t="shared" ref="R451:R514" si="45">RIGHT(N451, 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" hidden="1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>
        <f t="shared" ref="P515:P578" si="49">E515/L515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 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" hidden="1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" hidden="1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>
        <f t="shared" ref="P579:P642" si="55">E579/L579</f>
        <v>10</v>
      </c>
      <c r="Q579" t="str">
        <f t="shared" ref="Q579:Q642" si="56">LEFT(N579, FIND("/",N579)-1)</f>
        <v>technology</v>
      </c>
      <c r="R579" t="str">
        <f t="shared" ref="R579:R642" si="57">RIGHT(N579, 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" hidden="1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" hidden="1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2.75" hidden="1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>
        <f t="shared" ref="P643:P706" si="61">E643/L643</f>
        <v>151.31746031746033</v>
      </c>
      <c r="Q643" t="str">
        <f t="shared" ref="Q643:Q706" si="62">LEFT(N643, FIND("/",N643)-1)</f>
        <v>technology</v>
      </c>
      <c r="R643" t="str">
        <f t="shared" ref="R643:R706" si="63">RIGHT(N643, 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" hidden="1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>
        <f t="shared" ref="P707:P770" si="67">E707/L707</f>
        <v>195.4</v>
      </c>
      <c r="Q707" t="str">
        <f t="shared" ref="Q707:Q770" si="68">LEFT(N707, FIND("/",N707)-1)</f>
        <v>technology</v>
      </c>
      <c r="R707" t="str">
        <f t="shared" ref="R707:R770" si="69">RIGHT(N707, 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" hidden="1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>
        <f t="shared" ref="P771:P834" si="73">E771/L771</f>
        <v>31.846153846153847</v>
      </c>
      <c r="Q771" t="str">
        <f t="shared" ref="Q771:Q834" si="74">LEFT(N771, FIND("/",N771)-1)</f>
        <v>publishing</v>
      </c>
      <c r="R771" t="str">
        <f t="shared" ref="R771:R834" si="75">RIGHT(N771, 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>
        <f t="shared" ref="P835:P898" si="79">E835/L835</f>
        <v>148.78048780487805</v>
      </c>
      <c r="Q835" t="str">
        <f t="shared" ref="Q835:Q898" si="80">LEFT(N835, FIND("/",N835)-1)</f>
        <v>music</v>
      </c>
      <c r="R835" t="str">
        <f t="shared" ref="R835:R898" si="81">RIGHT(N835, 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" hidden="1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" hidden="1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t="e">
        <f t="shared" ref="P899:P962" si="85">E899/L899</f>
        <v>#DIV/0!</v>
      </c>
      <c r="Q899" t="str">
        <f t="shared" ref="Q899:Q962" si="86">LEFT(N899, FIND("/",N899)-1)</f>
        <v>music</v>
      </c>
      <c r="R899" t="str">
        <f t="shared" ref="R899:R962" si="87">RIGHT(N899, 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" hidden="1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" hidden="1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" hidden="1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>
        <f t="shared" ref="P963:P1026" si="91">E963/L963</f>
        <v>364.35454545454547</v>
      </c>
      <c r="Q963" t="str">
        <f t="shared" ref="Q963:Q1026" si="92">LEFT(N963, FIND("/",N963)-1)</f>
        <v>technology</v>
      </c>
      <c r="R963" t="str">
        <f t="shared" ref="R963:R1026" si="93">RIGHT(N963, 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>
        <f t="shared" ref="P1027:P1090" si="97">E1027/L1027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 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" hidden="1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2.75" hidden="1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>
        <f t="shared" ref="P1091:P1154" si="103">E1091/L1091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 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2.75" hidden="1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>
        <f t="shared" ref="P1155:P1218" si="109">E1155/L1155</f>
        <v>50</v>
      </c>
      <c r="Q1155" t="str">
        <f t="shared" ref="Q1155:Q1218" si="110">LEFT(N1155, FIND("/",N1155)-1)</f>
        <v>food</v>
      </c>
      <c r="R1155" t="str">
        <f t="shared" ref="R1155:R1218" si="111">RIGHT(N1155, 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>
        <f t="shared" ref="P1219:P1282" si="115">E1219/L1219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 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>
        <f t="shared" ref="P1283:P1346" si="121">E1283/L1283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 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" hidden="1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>
        <f t="shared" ref="P1347:P1410" si="127">E1347/L1347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 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t="e">
        <f t="shared" ref="P1411:P1474" si="133">E1411/L1411</f>
        <v>#DIV/0!</v>
      </c>
      <c r="Q1411" t="str">
        <f t="shared" ref="Q1411:Q1474" si="134">LEFT(N1411, FIND("/",N1411)-1)</f>
        <v>publishing</v>
      </c>
      <c r="R1411" t="str">
        <f t="shared" ref="R1411:R1474" si="135">RIGHT(N1411, 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>
        <f t="shared" ref="P1475:P1538" si="139">E1475/L1475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 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>
        <f t="shared" ref="P1539:P1602" si="145">E1539/L1539</f>
        <v>96.375</v>
      </c>
      <c r="Q1539" t="str">
        <f t="shared" ref="Q1539:Q1602" si="146">LEFT(N1539, FIND("/",N1539)-1)</f>
        <v>photography</v>
      </c>
      <c r="R1539" t="str">
        <f t="shared" ref="R1539:R1602" si="147">RIGHT(N1539, 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2.75" hidden="1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2.75" hidden="1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" hidden="1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>
        <f t="shared" ref="P1603:P1666" si="151">E1603/L1603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 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>
        <f t="shared" ref="P1667:P1730" si="157">E1667/L1667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 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t="e">
        <f t="shared" ref="P1731:P1794" si="163">E1731/L1731</f>
        <v>#DIV/0!</v>
      </c>
      <c r="Q1731" t="str">
        <f t="shared" ref="Q1731:Q1794" si="164">LEFT(N1731, FIND("/",N1731)-1)</f>
        <v>music</v>
      </c>
      <c r="R1731" t="str">
        <f t="shared" ref="R1731:R1794" si="165">RIGHT(N1731, 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2.75" hidden="1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>
        <f t="shared" ref="P1795:P1858" si="169">E1795/L1795</f>
        <v>20</v>
      </c>
      <c r="Q1795" t="str">
        <f t="shared" ref="Q1795:Q1858" si="170">LEFT(N1795, FIND("/",N1795)-1)</f>
        <v>photography</v>
      </c>
      <c r="R1795" t="str">
        <f t="shared" ref="R1795:R1858" si="171">RIGHT(N1795, 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>
        <f t="shared" ref="P1859:P1922" si="175">E1859/L1859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 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" hidden="1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>
        <f t="shared" ref="P1923:P1986" si="181">E1923/L1923</f>
        <v>54</v>
      </c>
      <c r="Q1923" t="str">
        <f t="shared" ref="Q1923:Q1986" si="182">LEFT(N1923, FIND("/",N1923)-1)</f>
        <v>music</v>
      </c>
      <c r="R1923" t="str">
        <f t="shared" ref="R1923:R1986" si="183">RIGHT(N1923, 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>
        <f t="shared" ref="P1987:P2050" si="187">E1987/L1987</f>
        <v>12.75</v>
      </c>
      <c r="Q1987" t="str">
        <f t="shared" ref="Q1987:Q2050" si="188">LEFT(N1987, FIND("/",N1987)-1)</f>
        <v>photography</v>
      </c>
      <c r="R1987" t="str">
        <f t="shared" ref="R1987:R2050" si="189">RIGHT(N1987, 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>
        <f t="shared" ref="P2051:P2114" si="193">E2051/L2051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 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>
        <f t="shared" ref="P2115:P2178" si="199">E2115/L2115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 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" hidden="1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>
        <f t="shared" ref="P2179:P2242" si="205">E2179/L2179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 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>
        <f t="shared" ref="P2243:P2306" si="211">E2243/L2243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 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>
        <f t="shared" ref="P2307:P2370" si="217">E2307/L2307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 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t="e">
        <f t="shared" ref="P2371:P2434" si="223">E2371/L2371</f>
        <v>#DIV/0!</v>
      </c>
      <c r="Q2371" t="str">
        <f t="shared" ref="Q2371:Q2434" si="224">LEFT(N2371, FIND("/",N2371)-1)</f>
        <v>technology</v>
      </c>
      <c r="R2371" t="str">
        <f t="shared" ref="R2371:R2434" si="225">RIGHT(N2371, 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t="e">
        <f t="shared" ref="P2435:P2498" si="229">E2435/L2435</f>
        <v>#DIV/0!</v>
      </c>
      <c r="Q2435" t="str">
        <f t="shared" ref="Q2435:Q2498" si="230">LEFT(N2435, FIND("/",N2435)-1)</f>
        <v>food</v>
      </c>
      <c r="R2435" t="str">
        <f t="shared" ref="R2435:R2498" si="231">RIGHT(N2435, 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>
        <f t="shared" ref="P2499:P2562" si="235">E2499/L2499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 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" hidden="1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t="e">
        <f t="shared" ref="P2563:P2626" si="241">E2563/L2563</f>
        <v>#DIV/0!</v>
      </c>
      <c r="Q2563" t="str">
        <f t="shared" ref="Q2563:Q2626" si="242">LEFT(N2563, FIND("/",N2563)-1)</f>
        <v>food</v>
      </c>
      <c r="R2563" t="str">
        <f t="shared" ref="R2563:R2626" si="243">RIGHT(N2563, 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>
        <f t="shared" ref="P2627:P2690" si="247">E2627/L2627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 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" hidden="1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>
        <f t="shared" ref="P2691:P2754" si="253">E2691/L2691</f>
        <v>1</v>
      </c>
      <c r="Q2691" t="str">
        <f t="shared" ref="Q2691:Q2754" si="254">LEFT(N2691, FIND("/",N2691)-1)</f>
        <v>food</v>
      </c>
      <c r="R2691" t="str">
        <f t="shared" ref="R2691:R2754" si="255">RIGHT(N2691, 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2.75" hidden="1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>
        <f t="shared" ref="P2755:P2818" si="259">E2755/L2755</f>
        <v>47.5</v>
      </c>
      <c r="Q2755" t="str">
        <f t="shared" ref="Q2755:Q2818" si="260">LEFT(N2755, FIND("/",N2755)-1)</f>
        <v>publishing</v>
      </c>
      <c r="R2755" t="str">
        <f t="shared" ref="R2755:R2818" si="261">RIGHT(N2755, 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" hidden="1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2.75" hidden="1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>
        <f t="shared" ref="P2819:P2882" si="265">E2819/L2819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 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2.75" hidden="1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2.75" hidden="1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2.75" hidden="1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" hidden="1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2.75" hidden="1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2.75" hidden="1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2.75" hidden="1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2.75" hidden="1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2.75" hidden="1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2.75" hidden="1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" hidden="1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28.5" hidden="1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2.75" hidden="1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2.75" hidden="1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2.75" hidden="1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2.75" hidden="1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idden="1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2.75" hidden="1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2.75" hidden="1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2.75" hidden="1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" hidden="1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2.75" hidden="1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2.75" hidden="1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2.75" hidden="1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2.75" hidden="1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2.75" hidden="1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2.75" hidden="1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2.75" hidden="1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2.75" hidden="1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2.75" hidden="1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t="e">
        <f t="shared" ref="P2883:P2946" si="271">E2883/L2883</f>
        <v>#DIV/0!</v>
      </c>
      <c r="Q2883" t="str">
        <f t="shared" ref="Q2883:Q2946" si="272">LEFT(N2883, FIND("/",N2883)-1)</f>
        <v>theater</v>
      </c>
      <c r="R2883" t="str">
        <f t="shared" ref="R2883:R2946" si="273">RIGHT(N2883, 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2.75" hidden="1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2.75" hidden="1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5" hidden="1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5" hidden="1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2.75" hidden="1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2.75" hidden="1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2.75" hidden="1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2.75" hidden="1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2.75" hidden="1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2.75" hidden="1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idden="1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2.75" hidden="1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2.75" hidden="1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2.75" hidden="1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2.75" hidden="1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" hidden="1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2.75" hidden="1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2.75" hidden="1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2.75" hidden="1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2.75" hidden="1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2.75" hidden="1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2.75" hidden="1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2.75" hidden="1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" hidden="1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2.75" hidden="1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2.75" hidden="1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2.75" hidden="1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2.75" hidden="1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2.75" hidden="1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5" hidden="1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2.75" hidden="1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2.75" hidden="1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2.75" hidden="1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2.75" hidden="1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2.75" hidden="1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2.75" hidden="1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2.75" hidden="1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2.75" hidden="1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5" hidden="1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t="e">
        <f t="shared" ref="P2947:P3010" si="277">E2947/L2947</f>
        <v>#DIV/0!</v>
      </c>
      <c r="Q2947" t="str">
        <f t="shared" ref="Q2947:Q3010" si="278">LEFT(N2947, FIND("/",N2947)-1)</f>
        <v>theater</v>
      </c>
      <c r="R2947" t="str">
        <f t="shared" ref="R2947:R3010" si="279">RIGHT(N2947, 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" hidden="1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>
        <f t="shared" ref="P3011:P3074" si="283">E3011/L3011</f>
        <v>233.8984375</v>
      </c>
      <c r="Q3011" t="str">
        <f t="shared" ref="Q3011:Q3074" si="284">LEFT(N3011, FIND("/",N3011)-1)</f>
        <v>theater</v>
      </c>
      <c r="R3011" t="str">
        <f t="shared" ref="R3011:R3074" si="285">RIGHT(N3011, 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 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2.75" hidden="1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2.75" hidden="1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" hidden="1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2.75" hidden="1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>
        <f t="shared" ref="P3139:P3202" si="295">E3139/L3139</f>
        <v>50</v>
      </c>
      <c r="Q3139" t="str">
        <f t="shared" ref="Q3139:Q3202" si="296">LEFT(N3139, FIND("/",N3139)-1)</f>
        <v>theater</v>
      </c>
      <c r="R3139" t="str">
        <f t="shared" ref="R3139:R3202" si="297">RIGHT(N3139, 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2.75" hidden="1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2.75" hidden="1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2.75" hidden="1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2.75" hidden="1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2.75" hidden="1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>
        <f t="shared" ref="P3203:P3266" si="301">E3203/L3203</f>
        <v>12.5</v>
      </c>
      <c r="Q3203" t="str">
        <f t="shared" ref="Q3203:Q3266" si="302">LEFT(N3203, FIND("/",N3203)-1)</f>
        <v>theater</v>
      </c>
      <c r="R3203" t="str">
        <f t="shared" ref="R3203:R3266" si="303">RIGHT(N3203, 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2.75" hidden="1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" hidden="1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2.75" hidden="1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>
        <f t="shared" ref="P3267:P3330" si="307">E3267/L3267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 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" hidden="1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>
        <f t="shared" ref="P3331:P3394" si="313">E3331/L3331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 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>
        <f t="shared" ref="P3395:P3458" si="319">E3395/L3395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 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2.75" hidden="1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" hidden="1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>
        <f t="shared" ref="P3459:P3522" si="325">E3459/L3459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 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2.75" hidden="1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>
        <f t="shared" ref="P3523:P3586" si="331">E3523/L3523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 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" hidden="1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>
        <f t="shared" ref="P3587:P3650" si="337">E3587/L3587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 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2.75" hidden="1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2.75" hidden="1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2.75" hidden="1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>
        <f t="shared" ref="P3651:P3714" si="343">E3651/L3651</f>
        <v>97.5</v>
      </c>
      <c r="Q3651" t="str">
        <f t="shared" ref="Q3651:Q3714" si="344">LEFT(N3651, FIND("/",N3651)-1)</f>
        <v>theater</v>
      </c>
      <c r="R3651" t="str">
        <f t="shared" ref="R3651:R3714" si="345">RIGHT(N3651, 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2.75" hidden="1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>
        <f t="shared" ref="P3715:P3778" si="349">E3715/L3715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 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2.75" hidden="1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2.75" hidden="1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2.75" hidden="1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2.75" hidden="1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2.75" hidden="1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2.75" hidden="1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5" hidden="1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2.75" hidden="1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28.5" hidden="1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5" hidden="1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2.75" hidden="1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2.75" hidden="1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2.75" hidden="1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2.75" hidden="1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idden="1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5" hidden="1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" hidden="1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2.75" hidden="1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2.75" hidden="1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2.75" hidden="1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2.75" hidden="1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>
        <f t="shared" ref="P3779:P3842" si="355">E3779/L3779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 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2.75" hidden="1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2.75" hidden="1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2.75" hidden="1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2.75" hidden="1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2.75" hidden="1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2.75" hidden="1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>
        <f t="shared" ref="P3843:P3906" si="361">E3843/L3843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 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2.75" hidden="1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2.75" hidden="1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2.75" hidden="1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" hidden="1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2.75" hidden="1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2.75" hidden="1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2.75" hidden="1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2.75" hidden="1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5" hidden="1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2.75" hidden="1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2.75" hidden="1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28.5" hidden="1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5" hidden="1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2.75" hidden="1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2.75" hidden="1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2.75" hidden="1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" hidden="1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2.75" hidden="1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2.75" hidden="1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idden="1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5" hidden="1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2.75" hidden="1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2.75" hidden="1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5" hidden="1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2.75" hidden="1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idden="1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2.75" hidden="1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2.75" hidden="1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2.75" hidden="1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" hidden="1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2.75" hidden="1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2.75" hidden="1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2.75" hidden="1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5" hidden="1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2.75" hidden="1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2.75" hidden="1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2.75" hidden="1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2.75" hidden="1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2.75" hidden="1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" hidden="1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2.75" hidden="1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28.5" hidden="1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2.75" hidden="1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2.75" hidden="1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" hidden="1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idden="1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2.75" hidden="1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>
        <f t="shared" ref="P3907:P3970" si="367">E3907/L3907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 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2.75" hidden="1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28.5" hidden="1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2.75" hidden="1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2.75" hidden="1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2.75" hidden="1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2.75" hidden="1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2.75" hidden="1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2.75" hidden="1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2.75" hidden="1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2.75" hidden="1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2.75" hidden="1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2.75" hidden="1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2.75" hidden="1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2.75" hidden="1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2.75" hidden="1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2.75" hidden="1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2.75" hidden="1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2.75" hidden="1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5" hidden="1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2.75" hidden="1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2.75" hidden="1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2.75" hidden="1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2.75" hidden="1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2.75" hidden="1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2.75" hidden="1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" hidden="1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2.75" hidden="1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2.75" hidden="1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2.75" hidden="1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2.75" hidden="1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57" hidden="1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2.75" hidden="1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2.75" hidden="1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5" hidden="1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2.75" hidden="1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2.75" hidden="1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2.75" hidden="1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2.75" hidden="1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2.75" hidden="1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2.75" hidden="1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2.75" hidden="1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2.75" hidden="1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2.75" hidden="1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2.75" hidden="1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2.75" hidden="1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2.75" hidden="1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2.75" hidden="1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2.75" hidden="1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2.75" hidden="1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2.75" hidden="1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2.75" hidden="1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2.75" hidden="1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>
        <f t="shared" ref="P3971:P4034" si="373">E3971/L3971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 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" hidden="1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2.75" hidden="1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2.75" hidden="1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2.75" hidden="1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2.75" hidden="1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2.75" hidden="1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2.75" hidden="1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2.75" hidden="1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2.75" hidden="1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2.75" hidden="1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28.5" hidden="1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" hidden="1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2.75" hidden="1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2.75" hidden="1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" hidden="1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2.75" hidden="1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2.75" hidden="1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5" hidden="1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2.75" hidden="1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5" hidden="1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2.75" hidden="1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2.75" hidden="1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2.75" hidden="1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2.75" hidden="1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2.75" hidden="1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2.75" hidden="1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2.75" hidden="1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idden="1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" hidden="1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2.75" hidden="1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2.75" hidden="1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idden="1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2.75" hidden="1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2.75" hidden="1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2.75" hidden="1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2.75" hidden="1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2.75" hidden="1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2.75" hidden="1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2.75" hidden="1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" hidden="1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2.75" hidden="1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2.75" hidden="1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2.75" hidden="1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2.75" hidden="1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5" hidden="1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2.75" hidden="1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2.75" hidden="1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2.75" hidden="1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5" hidden="1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2.75" hidden="1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2.75" hidden="1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2.75" hidden="1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2.75" hidden="1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2.75" hidden="1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2.75" hidden="1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2.75" hidden="1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>
        <f t="shared" ref="P4035:P4098" si="379">E4035/L4035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 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2.75" hidden="1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5" hidden="1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2.75" hidden="1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2.75" hidden="1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2.75" hidden="1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2.75" hidden="1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2.75" hidden="1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5" hidden="1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2.75" hidden="1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2.75" hidden="1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2.75" hidden="1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2.75" hidden="1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2.75" hidden="1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2.75" hidden="1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2.75" hidden="1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2.75" hidden="1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" hidden="1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2.75" hidden="1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2.75" hidden="1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2.75" hidden="1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2.75" hidden="1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2.75" hidden="1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2.75" hidden="1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2.75" hidden="1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2.75" hidden="1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2.75" hidden="1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2.75" hidden="1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5" hidden="1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" hidden="1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2.75" hidden="1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28.5" hidden="1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2.75" hidden="1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28.5" hidden="1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" hidden="1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" hidden="1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2.75" hidden="1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2.75" hidden="1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2.75" hidden="1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2.75" hidden="1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2.75" hidden="1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2.75" hidden="1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2.75" hidden="1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2.75" hidden="1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" hidden="1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2.75" hidden="1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2.75" hidden="1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2.75" hidden="1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2.75" hidden="1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2.75" hidden="1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2.75" hidden="1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2.75" hidden="1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2.75" hidden="1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2.75" hidden="1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28.5" hidden="1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2.75" hidden="1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t="e">
        <f t="shared" ref="P4099:P4115" si="385">E4099/L4099</f>
        <v>#DIV/0!</v>
      </c>
      <c r="Q4099" t="str">
        <f t="shared" ref="Q4099:Q4115" si="386">LEFT(N4099, FIND("/",N4099)-1)</f>
        <v>theater</v>
      </c>
      <c r="R4099" t="str">
        <f t="shared" ref="R4099:R4115" si="387">RIGHT(N4099, 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2.75" hidden="1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2.75" hidden="1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2.75" hidden="1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2.75" hidden="1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2.75" hidden="1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2.75" hidden="1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2.75" hidden="1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2.75" hidden="1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2.75" hidden="1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2.75" hidden="1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4115" xr:uid="{EB0EC257-DCC4-4610-BDBD-DA6D8BCBF539}">
    <filterColumn colId="3">
      <filters>
        <filter val="45000"/>
        <filter val="47000"/>
        <filter val="48000"/>
      </filters>
    </filterColumn>
    <filterColumn colId="5">
      <filters>
        <filter val="successful"/>
      </filters>
    </filterColumn>
  </autoFilter>
  <conditionalFormatting sqref="F2">
    <cfRule type="containsText" dxfId="4" priority="9" operator="containsText" text="succesful">
      <formula>NOT(ISERROR(SEARCH("succesful",F2)))</formula>
    </cfRule>
  </conditionalFormatting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 P1:T1">
    <cfRule type="colorScale" priority="4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1AD51-8873-4B08-8C1E-6B6015EBCC09}">
  <dimension ref="A1:E13"/>
  <sheetViews>
    <sheetView workbookViewId="0">
      <selection activeCell="Q16" sqref="Q1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8.9296875" bestFit="1" customWidth="1"/>
    <col min="4" max="4" width="7.86328125" bestFit="1" customWidth="1"/>
    <col min="5" max="6" width="10.19921875" bestFit="1" customWidth="1"/>
  </cols>
  <sheetData>
    <row r="1" spans="1:5" x14ac:dyDescent="0.45">
      <c r="A1" s="6" t="s">
        <v>8223</v>
      </c>
      <c r="B1" t="s">
        <v>8226</v>
      </c>
    </row>
    <row r="3" spans="1:5" x14ac:dyDescent="0.45">
      <c r="A3" s="6" t="s">
        <v>8322</v>
      </c>
      <c r="B3" s="6" t="s">
        <v>8329</v>
      </c>
    </row>
    <row r="4" spans="1:5" x14ac:dyDescent="0.45">
      <c r="A4" s="6" t="s">
        <v>8307</v>
      </c>
      <c r="B4" t="s">
        <v>8221</v>
      </c>
      <c r="C4" t="s">
        <v>8219</v>
      </c>
      <c r="D4" t="s">
        <v>8220</v>
      </c>
      <c r="E4" t="s">
        <v>8308</v>
      </c>
    </row>
    <row r="5" spans="1:5" x14ac:dyDescent="0.45">
      <c r="A5" s="7" t="s">
        <v>8313</v>
      </c>
      <c r="B5" s="8">
        <v>6</v>
      </c>
      <c r="C5" s="8">
        <v>4</v>
      </c>
      <c r="D5" s="8">
        <v>2</v>
      </c>
      <c r="E5" s="8">
        <v>12</v>
      </c>
    </row>
    <row r="6" spans="1:5" x14ac:dyDescent="0.45">
      <c r="A6" s="7" t="s">
        <v>8314</v>
      </c>
      <c r="B6" s="8">
        <v>3</v>
      </c>
      <c r="C6" s="8"/>
      <c r="D6" s="8">
        <v>1</v>
      </c>
      <c r="E6" s="8">
        <v>4</v>
      </c>
    </row>
    <row r="7" spans="1:5" x14ac:dyDescent="0.45">
      <c r="A7" s="7" t="s">
        <v>8315</v>
      </c>
      <c r="B7" s="8">
        <v>7</v>
      </c>
      <c r="C7" s="8">
        <v>2</v>
      </c>
      <c r="D7" s="8"/>
      <c r="E7" s="8">
        <v>9</v>
      </c>
    </row>
    <row r="8" spans="1:5" x14ac:dyDescent="0.45">
      <c r="A8" s="7" t="s">
        <v>8317</v>
      </c>
      <c r="B8" s="8"/>
      <c r="C8" s="8">
        <v>1</v>
      </c>
      <c r="D8" s="8"/>
      <c r="E8" s="8">
        <v>1</v>
      </c>
    </row>
    <row r="9" spans="1:5" x14ac:dyDescent="0.45">
      <c r="A9" s="7" t="s">
        <v>8318</v>
      </c>
      <c r="B9" s="8">
        <v>3</v>
      </c>
      <c r="C9" s="8">
        <v>2</v>
      </c>
      <c r="D9" s="8"/>
      <c r="E9" s="8">
        <v>5</v>
      </c>
    </row>
    <row r="10" spans="1:5" x14ac:dyDescent="0.45">
      <c r="A10" s="7" t="s">
        <v>8319</v>
      </c>
      <c r="B10" s="8">
        <v>5</v>
      </c>
      <c r="C10" s="8">
        <v>1</v>
      </c>
      <c r="D10" s="8"/>
      <c r="E10" s="8">
        <v>6</v>
      </c>
    </row>
    <row r="11" spans="1:5" x14ac:dyDescent="0.45">
      <c r="A11" s="7" t="s">
        <v>8320</v>
      </c>
      <c r="B11" s="8">
        <v>4</v>
      </c>
      <c r="C11" s="8">
        <v>3</v>
      </c>
      <c r="D11" s="8">
        <v>9</v>
      </c>
      <c r="E11" s="8">
        <v>16</v>
      </c>
    </row>
    <row r="12" spans="1:5" x14ac:dyDescent="0.45">
      <c r="A12" s="7" t="s">
        <v>8321</v>
      </c>
      <c r="B12" s="8">
        <v>13</v>
      </c>
      <c r="C12" s="8">
        <v>6</v>
      </c>
      <c r="D12" s="8">
        <v>2</v>
      </c>
      <c r="E12" s="8">
        <v>21</v>
      </c>
    </row>
    <row r="13" spans="1:5" x14ac:dyDescent="0.45">
      <c r="A13" s="7" t="s">
        <v>8308</v>
      </c>
      <c r="B13" s="8">
        <v>41</v>
      </c>
      <c r="C13" s="8">
        <v>19</v>
      </c>
      <c r="D13" s="8">
        <v>14</v>
      </c>
      <c r="E13" s="8">
        <v>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F80D9-D56A-432C-9E74-976901D62123}">
  <dimension ref="A1:F47"/>
  <sheetViews>
    <sheetView workbookViewId="0">
      <selection activeCell="A30" sqref="A30:F30"/>
      <pivotSelection pane="bottomRight" showHeader="1" extendable="1" axis="axisRow" start="24" max="42" activeRow="29" previousRow="29" click="1" r:id="rId1">
        <pivotArea dataOnly="0" fieldPosition="0">
          <references count="1">
            <reference field="17" count="1">
              <x v="24"/>
            </reference>
          </references>
        </pivotArea>
      </pivotSelection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  <col min="7" max="7" width="11.59765625" bestFit="1" customWidth="1"/>
    <col min="8" max="8" width="5.9296875" bestFit="1" customWidth="1"/>
    <col min="9" max="9" width="14" bestFit="1" customWidth="1"/>
    <col min="10" max="10" width="4.46484375" bestFit="1" customWidth="1"/>
    <col min="11" max="11" width="5.86328125" bestFit="1" customWidth="1"/>
    <col min="12" max="12" width="9.9296875" bestFit="1" customWidth="1"/>
    <col min="13" max="13" width="7.06640625" bestFit="1" customWidth="1"/>
    <col min="14" max="14" width="8.53125" bestFit="1" customWidth="1"/>
    <col min="15" max="15" width="8.73046875" bestFit="1" customWidth="1"/>
    <col min="16" max="16" width="3.73046875" bestFit="1" customWidth="1"/>
    <col min="17" max="17" width="11.265625" bestFit="1" customWidth="1"/>
    <col min="18" max="18" width="5.3984375" bestFit="1" customWidth="1"/>
    <col min="19" max="19" width="12.1328125" bestFit="1" customWidth="1"/>
    <col min="20" max="20" width="6.86328125" bestFit="1" customWidth="1"/>
    <col min="21" max="21" width="6.1328125" bestFit="1" customWidth="1"/>
    <col min="23" max="23" width="6.39843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1" max="41" width="4.265625" bestFit="1" customWidth="1"/>
    <col min="42" max="42" width="10.6640625" bestFit="1" customWidth="1"/>
    <col min="43" max="43" width="10.19921875" bestFit="1" customWidth="1"/>
  </cols>
  <sheetData>
    <row r="1" spans="1:6" x14ac:dyDescent="0.45">
      <c r="A1" s="6" t="s">
        <v>8223</v>
      </c>
      <c r="B1" t="s">
        <v>8312</v>
      </c>
    </row>
    <row r="2" spans="1:6" x14ac:dyDescent="0.45">
      <c r="A2" s="6" t="s">
        <v>8365</v>
      </c>
      <c r="B2" t="s">
        <v>8312</v>
      </c>
    </row>
    <row r="4" spans="1:6" x14ac:dyDescent="0.45">
      <c r="A4" s="6" t="s">
        <v>8322</v>
      </c>
      <c r="B4" s="6" t="s">
        <v>8329</v>
      </c>
    </row>
    <row r="5" spans="1:6" x14ac:dyDescent="0.45">
      <c r="A5" s="6" t="s">
        <v>8307</v>
      </c>
      <c r="B5" t="s">
        <v>8219</v>
      </c>
      <c r="C5" t="s">
        <v>8221</v>
      </c>
      <c r="D5" t="s">
        <v>8220</v>
      </c>
      <c r="E5" t="s">
        <v>8222</v>
      </c>
      <c r="F5" t="s">
        <v>8308</v>
      </c>
    </row>
    <row r="6" spans="1:6" x14ac:dyDescent="0.45">
      <c r="A6" s="7" t="s">
        <v>8328</v>
      </c>
      <c r="B6" s="8"/>
      <c r="C6" s="8">
        <v>100</v>
      </c>
      <c r="D6" s="8"/>
      <c r="E6" s="8"/>
      <c r="F6" s="8">
        <v>100</v>
      </c>
    </row>
    <row r="7" spans="1:6" x14ac:dyDescent="0.45">
      <c r="A7" s="7" t="s">
        <v>8330</v>
      </c>
      <c r="B7" s="8"/>
      <c r="C7" s="8"/>
      <c r="D7" s="8">
        <v>20</v>
      </c>
      <c r="E7" s="8"/>
      <c r="F7" s="8">
        <v>20</v>
      </c>
    </row>
    <row r="8" spans="1:6" x14ac:dyDescent="0.4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45">
      <c r="A9" s="7" t="s">
        <v>8332</v>
      </c>
      <c r="B9" s="8"/>
      <c r="C9" s="8">
        <v>40</v>
      </c>
      <c r="D9" s="8"/>
      <c r="E9" s="8"/>
      <c r="F9" s="8">
        <v>40</v>
      </c>
    </row>
    <row r="10" spans="1:6" x14ac:dyDescent="0.45">
      <c r="A10" s="7" t="s">
        <v>8333</v>
      </c>
      <c r="B10" s="8">
        <v>40</v>
      </c>
      <c r="C10" s="8"/>
      <c r="D10" s="8"/>
      <c r="E10" s="8"/>
      <c r="F10" s="8">
        <v>40</v>
      </c>
    </row>
    <row r="11" spans="1:6" x14ac:dyDescent="0.45">
      <c r="A11" s="7" t="s">
        <v>8327</v>
      </c>
      <c r="B11" s="8">
        <v>180</v>
      </c>
      <c r="C11" s="8"/>
      <c r="D11" s="8"/>
      <c r="E11" s="8"/>
      <c r="F11" s="8">
        <v>180</v>
      </c>
    </row>
    <row r="12" spans="1:6" x14ac:dyDescent="0.45">
      <c r="A12" s="7" t="s">
        <v>8326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7" t="s">
        <v>8334</v>
      </c>
      <c r="B13" s="8">
        <v>40</v>
      </c>
      <c r="C13" s="8"/>
      <c r="D13" s="8"/>
      <c r="E13" s="8"/>
      <c r="F13" s="8">
        <v>40</v>
      </c>
    </row>
    <row r="14" spans="1:6" x14ac:dyDescent="0.45">
      <c r="A14" s="7" t="s">
        <v>8335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45">
      <c r="A15" s="7" t="s">
        <v>8336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45">
      <c r="A17" s="7" t="s">
        <v>8338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7" t="s">
        <v>8339</v>
      </c>
      <c r="B18" s="8">
        <v>140</v>
      </c>
      <c r="C18" s="8"/>
      <c r="D18" s="8"/>
      <c r="E18" s="8"/>
      <c r="F18" s="8">
        <v>140</v>
      </c>
    </row>
    <row r="19" spans="1:6" x14ac:dyDescent="0.45">
      <c r="A19" s="7" t="s">
        <v>8340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45">
      <c r="A20" s="7" t="s">
        <v>8341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7" t="s">
        <v>8342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45">
      <c r="A22" s="7" t="s">
        <v>8343</v>
      </c>
      <c r="B22" s="8">
        <v>20</v>
      </c>
      <c r="C22" s="8"/>
      <c r="D22" s="8"/>
      <c r="E22" s="8"/>
      <c r="F22" s="8">
        <v>20</v>
      </c>
    </row>
    <row r="23" spans="1:6" x14ac:dyDescent="0.45">
      <c r="A23" s="7" t="s">
        <v>8344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7" t="s">
        <v>8345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45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7" t="s">
        <v>8347</v>
      </c>
      <c r="B26" s="8">
        <v>60</v>
      </c>
      <c r="C26" s="8"/>
      <c r="D26" s="8"/>
      <c r="E26" s="8"/>
      <c r="F26" s="8">
        <v>60</v>
      </c>
    </row>
    <row r="27" spans="1:6" x14ac:dyDescent="0.45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7" t="s">
        <v>8349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45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7" t="s">
        <v>8351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45">
      <c r="A31" s="7" t="s">
        <v>8352</v>
      </c>
      <c r="B31" s="8">
        <v>40</v>
      </c>
      <c r="C31" s="8"/>
      <c r="D31" s="8"/>
      <c r="E31" s="8"/>
      <c r="F31" s="8">
        <v>40</v>
      </c>
    </row>
    <row r="32" spans="1:6" x14ac:dyDescent="0.45">
      <c r="A32" s="7" t="s">
        <v>8353</v>
      </c>
      <c r="B32" s="8">
        <v>20</v>
      </c>
      <c r="C32" s="8"/>
      <c r="D32" s="8"/>
      <c r="E32" s="8"/>
      <c r="F32" s="8">
        <v>20</v>
      </c>
    </row>
    <row r="33" spans="1:6" x14ac:dyDescent="0.45">
      <c r="A33" s="7" t="s">
        <v>8354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7" t="s">
        <v>8355</v>
      </c>
      <c r="B34" s="8">
        <v>260</v>
      </c>
      <c r="C34" s="8"/>
      <c r="D34" s="8"/>
      <c r="E34" s="8"/>
      <c r="F34" s="8">
        <v>260</v>
      </c>
    </row>
    <row r="35" spans="1:6" x14ac:dyDescent="0.45">
      <c r="A35" s="7" t="s">
        <v>8325</v>
      </c>
      <c r="B35" s="8"/>
      <c r="C35" s="8"/>
      <c r="D35" s="8">
        <v>40</v>
      </c>
      <c r="E35" s="8"/>
      <c r="F35" s="8">
        <v>40</v>
      </c>
    </row>
    <row r="36" spans="1:6" x14ac:dyDescent="0.45">
      <c r="A36" s="7" t="s">
        <v>8324</v>
      </c>
      <c r="B36" s="8">
        <v>60</v>
      </c>
      <c r="C36" s="8"/>
      <c r="D36" s="8"/>
      <c r="E36" s="8"/>
      <c r="F36" s="8">
        <v>60</v>
      </c>
    </row>
    <row r="37" spans="1:6" x14ac:dyDescent="0.45">
      <c r="A37" s="7" t="s">
        <v>8356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45">
      <c r="A38" s="7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45">
      <c r="A39" s="7" t="s">
        <v>8358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45">
      <c r="A40" s="7" t="s">
        <v>8359</v>
      </c>
      <c r="B40" s="8">
        <v>80</v>
      </c>
      <c r="C40" s="8"/>
      <c r="D40" s="8"/>
      <c r="E40" s="8"/>
      <c r="F40" s="8">
        <v>80</v>
      </c>
    </row>
    <row r="41" spans="1:6" x14ac:dyDescent="0.45">
      <c r="A41" s="7" t="s">
        <v>8323</v>
      </c>
      <c r="B41" s="8">
        <v>60</v>
      </c>
      <c r="C41" s="8"/>
      <c r="D41" s="8"/>
      <c r="E41" s="8"/>
      <c r="F41" s="8">
        <v>60</v>
      </c>
    </row>
    <row r="42" spans="1:6" x14ac:dyDescent="0.4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4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4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4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45">
      <c r="A47" s="7" t="s">
        <v>8308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49B16-0535-4BF1-A6A8-022FF20207F7}">
  <dimension ref="A1:F18"/>
  <sheetViews>
    <sheetView topLeftCell="A2" workbookViewId="0">
      <selection activeCell="N21" sqref="N2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6" t="s">
        <v>8310</v>
      </c>
      <c r="B1" t="s">
        <v>8312</v>
      </c>
    </row>
    <row r="2" spans="1:6" x14ac:dyDescent="0.45">
      <c r="A2" s="6" t="s">
        <v>8371</v>
      </c>
      <c r="B2" t="s">
        <v>8312</v>
      </c>
    </row>
    <row r="4" spans="1:6" x14ac:dyDescent="0.45">
      <c r="A4" s="6" t="s">
        <v>8322</v>
      </c>
      <c r="B4" s="6" t="s">
        <v>8329</v>
      </c>
    </row>
    <row r="5" spans="1:6" x14ac:dyDescent="0.45">
      <c r="A5" s="6" t="s">
        <v>8307</v>
      </c>
      <c r="B5" t="s">
        <v>8219</v>
      </c>
      <c r="C5" t="s">
        <v>8221</v>
      </c>
      <c r="D5" t="s">
        <v>8220</v>
      </c>
      <c r="E5" t="s">
        <v>8222</v>
      </c>
      <c r="F5" t="s">
        <v>8308</v>
      </c>
    </row>
    <row r="6" spans="1:6" x14ac:dyDescent="0.45">
      <c r="A6" s="10" t="s">
        <v>8368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45">
      <c r="A7" s="10" t="s">
        <v>8369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45">
      <c r="A8" s="10" t="s">
        <v>8370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45">
      <c r="A9" s="10" t="s">
        <v>8373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45">
      <c r="A10" s="10" t="s">
        <v>8374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45">
      <c r="A11" s="10" t="s">
        <v>8375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45">
      <c r="A12" s="10" t="s">
        <v>8376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45">
      <c r="A13" s="10" t="s">
        <v>8377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45">
      <c r="A14" s="10" t="s">
        <v>8378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45">
      <c r="A15" s="10" t="s">
        <v>8379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45">
      <c r="A16" s="10" t="s">
        <v>8380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45">
      <c r="A17" s="10" t="s">
        <v>8381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45">
      <c r="A18" s="10" t="s">
        <v>8308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FA6C3-C11A-4E98-B773-FB890A02D737}">
  <dimension ref="A1:K26"/>
  <sheetViews>
    <sheetView workbookViewId="0">
      <selection activeCell="A12" sqref="A12:K12"/>
    </sheetView>
  </sheetViews>
  <sheetFormatPr defaultRowHeight="14.25" x14ac:dyDescent="0.45"/>
  <cols>
    <col min="1" max="1" width="15.46484375" bestFit="1" customWidth="1"/>
    <col min="2" max="2" width="14.73046875" bestFit="1" customWidth="1"/>
    <col min="3" max="3" width="4.53125" bestFit="1" customWidth="1"/>
    <col min="4" max="4" width="6" bestFit="1" customWidth="1"/>
    <col min="5" max="5" width="9.33203125" bestFit="1" customWidth="1"/>
    <col min="6" max="6" width="5.464843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11" x14ac:dyDescent="0.45">
      <c r="A1" s="6" t="s">
        <v>8371</v>
      </c>
      <c r="B1" t="s">
        <v>8312</v>
      </c>
    </row>
    <row r="3" spans="1:11" x14ac:dyDescent="0.45">
      <c r="A3" s="6" t="s">
        <v>8372</v>
      </c>
      <c r="B3" s="6" t="s">
        <v>8329</v>
      </c>
    </row>
    <row r="4" spans="1:11" x14ac:dyDescent="0.45">
      <c r="A4" s="6" t="s">
        <v>8307</v>
      </c>
      <c r="B4" t="s">
        <v>8313</v>
      </c>
      <c r="C4" t="s">
        <v>8314</v>
      </c>
      <c r="D4" t="s">
        <v>8315</v>
      </c>
      <c r="E4" t="s">
        <v>8316</v>
      </c>
      <c r="F4" t="s">
        <v>8317</v>
      </c>
      <c r="G4" t="s">
        <v>8318</v>
      </c>
      <c r="H4" t="s">
        <v>8319</v>
      </c>
      <c r="I4" t="s">
        <v>8320</v>
      </c>
      <c r="J4" t="s">
        <v>8321</v>
      </c>
      <c r="K4" t="s">
        <v>8308</v>
      </c>
    </row>
    <row r="5" spans="1:11" x14ac:dyDescent="0.45">
      <c r="A5" s="7" t="s">
        <v>8224</v>
      </c>
      <c r="B5" s="8">
        <v>422</v>
      </c>
      <c r="C5" s="8">
        <v>168</v>
      </c>
      <c r="D5" s="8">
        <v>148</v>
      </c>
      <c r="E5" s="8">
        <v>23</v>
      </c>
      <c r="F5" s="8">
        <v>636</v>
      </c>
      <c r="G5" s="8">
        <v>134</v>
      </c>
      <c r="H5" s="8">
        <v>178</v>
      </c>
      <c r="I5" s="8">
        <v>417</v>
      </c>
      <c r="J5" s="8">
        <v>912</v>
      </c>
      <c r="K5" s="8">
        <v>3038</v>
      </c>
    </row>
    <row r="6" spans="1:11" x14ac:dyDescent="0.45">
      <c r="A6" s="7" t="s">
        <v>8225</v>
      </c>
      <c r="B6" s="8">
        <v>53</v>
      </c>
      <c r="C6" s="8">
        <v>10</v>
      </c>
      <c r="D6" s="8">
        <v>33</v>
      </c>
      <c r="E6" s="8"/>
      <c r="F6" s="8">
        <v>34</v>
      </c>
      <c r="G6" s="8">
        <v>45</v>
      </c>
      <c r="H6" s="8">
        <v>17</v>
      </c>
      <c r="I6" s="8">
        <v>53</v>
      </c>
      <c r="J6" s="8">
        <v>359</v>
      </c>
      <c r="K6" s="8">
        <v>604</v>
      </c>
    </row>
    <row r="7" spans="1:11" x14ac:dyDescent="0.45">
      <c r="A7" s="7" t="s">
        <v>8229</v>
      </c>
      <c r="B7" s="8">
        <v>16</v>
      </c>
      <c r="C7" s="8">
        <v>10</v>
      </c>
      <c r="D7" s="8">
        <v>11</v>
      </c>
      <c r="E7" s="8"/>
      <c r="F7" s="8">
        <v>12</v>
      </c>
      <c r="G7" s="8">
        <v>13</v>
      </c>
      <c r="H7" s="8">
        <v>9</v>
      </c>
      <c r="I7" s="8">
        <v>31</v>
      </c>
      <c r="J7" s="8">
        <v>44</v>
      </c>
      <c r="K7" s="8">
        <v>146</v>
      </c>
    </row>
    <row r="8" spans="1:11" x14ac:dyDescent="0.45">
      <c r="A8" s="7" t="s">
        <v>8226</v>
      </c>
      <c r="B8" s="8">
        <v>12</v>
      </c>
      <c r="C8" s="8">
        <v>4</v>
      </c>
      <c r="D8" s="8">
        <v>9</v>
      </c>
      <c r="E8" s="8"/>
      <c r="F8" s="8">
        <v>1</v>
      </c>
      <c r="G8" s="8">
        <v>5</v>
      </c>
      <c r="H8" s="8">
        <v>6</v>
      </c>
      <c r="I8" s="8">
        <v>16</v>
      </c>
      <c r="J8" s="8">
        <v>21</v>
      </c>
      <c r="K8" s="8">
        <v>74</v>
      </c>
    </row>
    <row r="9" spans="1:11" x14ac:dyDescent="0.45">
      <c r="A9" s="7" t="s">
        <v>8236</v>
      </c>
      <c r="B9" s="8">
        <v>3</v>
      </c>
      <c r="C9" s="8">
        <v>2</v>
      </c>
      <c r="D9" s="8">
        <v>8</v>
      </c>
      <c r="E9" s="8">
        <v>1</v>
      </c>
      <c r="F9" s="8">
        <v>4</v>
      </c>
      <c r="G9" s="8">
        <v>8</v>
      </c>
      <c r="H9" s="8">
        <v>5</v>
      </c>
      <c r="I9" s="8">
        <v>16</v>
      </c>
      <c r="J9" s="8">
        <v>6</v>
      </c>
      <c r="K9" s="8">
        <v>53</v>
      </c>
    </row>
    <row r="10" spans="1:11" x14ac:dyDescent="0.45">
      <c r="A10" s="7" t="s">
        <v>8237</v>
      </c>
      <c r="B10" s="8"/>
      <c r="C10" s="8"/>
      <c r="D10" s="8">
        <v>1</v>
      </c>
      <c r="E10" s="8"/>
      <c r="F10" s="8">
        <v>1</v>
      </c>
      <c r="G10" s="8">
        <v>3</v>
      </c>
      <c r="H10" s="8">
        <v>9</v>
      </c>
      <c r="I10" s="8">
        <v>11</v>
      </c>
      <c r="J10" s="8">
        <v>4</v>
      </c>
      <c r="K10" s="8">
        <v>29</v>
      </c>
    </row>
    <row r="11" spans="1:11" x14ac:dyDescent="0.45">
      <c r="A11" s="7" t="s">
        <v>8230</v>
      </c>
      <c r="B11" s="8">
        <v>3</v>
      </c>
      <c r="C11" s="8">
        <v>1</v>
      </c>
      <c r="D11" s="8">
        <v>2</v>
      </c>
      <c r="E11" s="8"/>
      <c r="F11" s="8">
        <v>5</v>
      </c>
      <c r="G11" s="8"/>
      <c r="H11" s="8">
        <v>2</v>
      </c>
      <c r="I11" s="8">
        <v>8</v>
      </c>
      <c r="J11" s="8">
        <v>6</v>
      </c>
      <c r="K11" s="8">
        <v>27</v>
      </c>
    </row>
    <row r="12" spans="1:11" x14ac:dyDescent="0.45">
      <c r="A12" s="7" t="s">
        <v>8233</v>
      </c>
      <c r="B12" s="8">
        <v>1</v>
      </c>
      <c r="C12" s="8"/>
      <c r="D12" s="8"/>
      <c r="E12" s="8"/>
      <c r="F12" s="8"/>
      <c r="G12" s="8">
        <v>2</v>
      </c>
      <c r="H12" s="8">
        <v>1</v>
      </c>
      <c r="I12" s="8">
        <v>13</v>
      </c>
      <c r="J12" s="8">
        <v>4</v>
      </c>
      <c r="K12" s="8">
        <v>21</v>
      </c>
    </row>
    <row r="13" spans="1:11" x14ac:dyDescent="0.45">
      <c r="A13" s="7" t="s">
        <v>8227</v>
      </c>
      <c r="B13" s="8">
        <v>4</v>
      </c>
      <c r="C13" s="8"/>
      <c r="D13" s="8">
        <v>2</v>
      </c>
      <c r="E13" s="8"/>
      <c r="F13" s="8">
        <v>3</v>
      </c>
      <c r="G13" s="8"/>
      <c r="H13" s="8">
        <v>3</v>
      </c>
      <c r="I13" s="8">
        <v>7</v>
      </c>
      <c r="J13" s="8">
        <v>2</v>
      </c>
      <c r="K13" s="8">
        <v>21</v>
      </c>
    </row>
    <row r="14" spans="1:11" x14ac:dyDescent="0.45">
      <c r="A14" s="7" t="s">
        <v>8235</v>
      </c>
      <c r="B14" s="8">
        <v>2</v>
      </c>
      <c r="C14" s="8">
        <v>1</v>
      </c>
      <c r="D14" s="8">
        <v>1</v>
      </c>
      <c r="E14" s="8"/>
      <c r="F14" s="8">
        <v>2</v>
      </c>
      <c r="G14" s="8">
        <v>2</v>
      </c>
      <c r="H14" s="8">
        <v>1</v>
      </c>
      <c r="I14" s="8">
        <v>8</v>
      </c>
      <c r="J14" s="8">
        <v>4</v>
      </c>
      <c r="K14" s="8">
        <v>21</v>
      </c>
    </row>
    <row r="15" spans="1:11" x14ac:dyDescent="0.45">
      <c r="A15" s="7" t="s">
        <v>8241</v>
      </c>
      <c r="B15" s="8"/>
      <c r="C15" s="8"/>
      <c r="D15" s="8">
        <v>1</v>
      </c>
      <c r="E15" s="8"/>
      <c r="F15" s="8"/>
      <c r="G15" s="8">
        <v>1</v>
      </c>
      <c r="H15" s="8">
        <v>1</v>
      </c>
      <c r="I15" s="8">
        <v>3</v>
      </c>
      <c r="J15" s="8">
        <v>9</v>
      </c>
      <c r="K15" s="8">
        <v>15</v>
      </c>
    </row>
    <row r="16" spans="1:11" x14ac:dyDescent="0.45">
      <c r="A16" s="7" t="s">
        <v>8232</v>
      </c>
      <c r="B16" s="8">
        <v>1</v>
      </c>
      <c r="C16" s="8">
        <v>1</v>
      </c>
      <c r="D16" s="8"/>
      <c r="E16" s="8"/>
      <c r="F16" s="8">
        <v>1</v>
      </c>
      <c r="G16" s="8">
        <v>1</v>
      </c>
      <c r="H16" s="8">
        <v>3</v>
      </c>
      <c r="I16" s="8">
        <v>3</v>
      </c>
      <c r="J16" s="8">
        <v>4</v>
      </c>
      <c r="K16" s="8">
        <v>14</v>
      </c>
    </row>
    <row r="17" spans="1:11" x14ac:dyDescent="0.45">
      <c r="A17" s="7" t="s">
        <v>8238</v>
      </c>
      <c r="B17" s="8"/>
      <c r="C17" s="8"/>
      <c r="D17" s="8">
        <v>1</v>
      </c>
      <c r="E17" s="8"/>
      <c r="F17" s="8"/>
      <c r="G17" s="8"/>
      <c r="H17" s="8">
        <v>1</v>
      </c>
      <c r="I17" s="8">
        <v>3</v>
      </c>
      <c r="J17" s="8">
        <v>7</v>
      </c>
      <c r="K17" s="8">
        <v>12</v>
      </c>
    </row>
    <row r="18" spans="1:11" x14ac:dyDescent="0.45">
      <c r="A18" s="7" t="s">
        <v>8228</v>
      </c>
      <c r="B18" s="8">
        <v>1</v>
      </c>
      <c r="C18" s="8"/>
      <c r="D18" s="8"/>
      <c r="E18" s="8"/>
      <c r="F18" s="8"/>
      <c r="G18" s="8"/>
      <c r="H18" s="8">
        <v>1</v>
      </c>
      <c r="I18" s="8">
        <v>5</v>
      </c>
      <c r="J18" s="8">
        <v>5</v>
      </c>
      <c r="K18" s="8">
        <v>12</v>
      </c>
    </row>
    <row r="19" spans="1:11" x14ac:dyDescent="0.45">
      <c r="A19" s="7" t="s">
        <v>8234</v>
      </c>
      <c r="B19" s="8">
        <v>1</v>
      </c>
      <c r="C19" s="8">
        <v>1</v>
      </c>
      <c r="D19" s="8">
        <v>2</v>
      </c>
      <c r="E19" s="8"/>
      <c r="F19" s="8"/>
      <c r="G19" s="8">
        <v>1</v>
      </c>
      <c r="H19" s="8"/>
      <c r="I19" s="8"/>
      <c r="J19" s="8">
        <v>2</v>
      </c>
      <c r="K19" s="8">
        <v>7</v>
      </c>
    </row>
    <row r="20" spans="1:11" x14ac:dyDescent="0.45">
      <c r="A20" s="7" t="s">
        <v>8240</v>
      </c>
      <c r="B20" s="8"/>
      <c r="C20" s="8"/>
      <c r="D20" s="8">
        <v>1</v>
      </c>
      <c r="E20" s="8"/>
      <c r="F20" s="8"/>
      <c r="G20" s="8">
        <v>1</v>
      </c>
      <c r="H20" s="8"/>
      <c r="I20" s="8">
        <v>3</v>
      </c>
      <c r="J20" s="8">
        <v>1</v>
      </c>
      <c r="K20" s="8">
        <v>6</v>
      </c>
    </row>
    <row r="21" spans="1:11" x14ac:dyDescent="0.45">
      <c r="A21" s="7" t="s">
        <v>8239</v>
      </c>
      <c r="B21" s="8"/>
      <c r="C21" s="8">
        <v>1</v>
      </c>
      <c r="D21" s="8"/>
      <c r="E21" s="8"/>
      <c r="F21" s="8">
        <v>1</v>
      </c>
      <c r="G21" s="8">
        <v>1</v>
      </c>
      <c r="H21" s="8"/>
      <c r="I21" s="8">
        <v>2</v>
      </c>
      <c r="J21" s="8">
        <v>1</v>
      </c>
      <c r="K21" s="8">
        <v>6</v>
      </c>
    </row>
    <row r="22" spans="1:11" x14ac:dyDescent="0.45">
      <c r="A22" s="7" t="s">
        <v>8231</v>
      </c>
      <c r="B22" s="8">
        <v>1</v>
      </c>
      <c r="C22" s="8"/>
      <c r="D22" s="8"/>
      <c r="E22" s="8"/>
      <c r="F22" s="8"/>
      <c r="G22" s="8">
        <v>1</v>
      </c>
      <c r="H22" s="8"/>
      <c r="I22" s="8">
        <v>1</v>
      </c>
      <c r="J22" s="8"/>
      <c r="K22" s="8">
        <v>3</v>
      </c>
    </row>
    <row r="23" spans="1:11" x14ac:dyDescent="0.45">
      <c r="A23" s="7" t="s">
        <v>8242</v>
      </c>
      <c r="B23" s="8"/>
      <c r="C23" s="8">
        <v>1</v>
      </c>
      <c r="D23" s="8"/>
      <c r="E23" s="8"/>
      <c r="F23" s="8"/>
      <c r="G23" s="8">
        <v>1</v>
      </c>
      <c r="H23" s="8"/>
      <c r="I23" s="8"/>
      <c r="J23" s="8"/>
      <c r="K23" s="8">
        <v>2</v>
      </c>
    </row>
    <row r="24" spans="1:11" x14ac:dyDescent="0.45">
      <c r="A24" s="7" t="s">
        <v>8243</v>
      </c>
      <c r="B24" s="8"/>
      <c r="C24" s="8"/>
      <c r="D24" s="8"/>
      <c r="E24" s="8"/>
      <c r="F24" s="8"/>
      <c r="G24" s="8">
        <v>1</v>
      </c>
      <c r="H24" s="8"/>
      <c r="I24" s="8"/>
      <c r="J24" s="8">
        <v>1</v>
      </c>
      <c r="K24" s="8">
        <v>2</v>
      </c>
    </row>
    <row r="25" spans="1:11" x14ac:dyDescent="0.45">
      <c r="A25" s="7" t="s">
        <v>8244</v>
      </c>
      <c r="B25" s="8"/>
      <c r="C25" s="8"/>
      <c r="D25" s="8"/>
      <c r="E25" s="8"/>
      <c r="F25" s="8"/>
      <c r="G25" s="8"/>
      <c r="H25" s="8"/>
      <c r="I25" s="8"/>
      <c r="J25" s="8">
        <v>1</v>
      </c>
      <c r="K25" s="8">
        <v>1</v>
      </c>
    </row>
    <row r="26" spans="1:11" x14ac:dyDescent="0.45">
      <c r="A26" s="7" t="s">
        <v>8308</v>
      </c>
      <c r="B26" s="8">
        <v>520</v>
      </c>
      <c r="C26" s="8">
        <v>200</v>
      </c>
      <c r="D26" s="8">
        <v>220</v>
      </c>
      <c r="E26" s="8">
        <v>24</v>
      </c>
      <c r="F26" s="8">
        <v>700</v>
      </c>
      <c r="G26" s="8">
        <v>220</v>
      </c>
      <c r="H26" s="8">
        <v>237</v>
      </c>
      <c r="I26" s="8">
        <v>600</v>
      </c>
      <c r="J26" s="8">
        <v>1393</v>
      </c>
      <c r="K26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0F023-FBFB-44F4-BDB9-1B1EF29BFA87}">
  <dimension ref="A1:H13"/>
  <sheetViews>
    <sheetView tabSelected="1" workbookViewId="0">
      <selection activeCell="J10" sqref="J10"/>
    </sheetView>
  </sheetViews>
  <sheetFormatPr defaultRowHeight="14.25" x14ac:dyDescent="0.45"/>
  <cols>
    <col min="1" max="1" width="25.59765625" bestFit="1" customWidth="1"/>
    <col min="2" max="2" width="14.863281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7.33203125" bestFit="1" customWidth="1"/>
    <col min="7" max="7" width="14.73046875" bestFit="1" customWidth="1"/>
    <col min="8" max="8" width="17.19921875" bestFit="1" customWidth="1"/>
  </cols>
  <sheetData>
    <row r="1" spans="1:8" s="1" customFormat="1" x14ac:dyDescent="0.45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45">
      <c r="A2" t="s">
        <v>8390</v>
      </c>
      <c r="B2">
        <f>COUNTIFS(Sheet1!$F$2:'Sheet1'!$F$4115, "successful", Sheet1!$D$2:'Sheet1'!$D$4115, "&lt;1000")</f>
        <v>322</v>
      </c>
      <c r="C2">
        <f>COUNTIFS(Sheet1!$F$2:'Sheet1'!$F$4115, "failed", Sheet1!$D$2:'Sheet1'!$D$4115, "&lt;1000")</f>
        <v>113</v>
      </c>
      <c r="D2">
        <f>COUNTIFS(Sheet1!$F$2:'Sheet1'!$F$4115, "canceled", Sheet1!$D$2:'Sheet1'!$D$4115, "&lt;1000")</f>
        <v>18</v>
      </c>
      <c r="E2">
        <f>SUM(B2:D2)</f>
        <v>453</v>
      </c>
      <c r="F2" s="11">
        <f>B2/$E$2</f>
        <v>0.71081677704194257</v>
      </c>
      <c r="G2" s="11">
        <f t="shared" ref="G2:H13" si="0">C2/$E$2</f>
        <v>0.24944812362030905</v>
      </c>
      <c r="H2" s="11">
        <f t="shared" si="0"/>
        <v>3.9735099337748346E-2</v>
      </c>
    </row>
    <row r="3" spans="1:8" x14ac:dyDescent="0.45">
      <c r="A3" t="s">
        <v>8391</v>
      </c>
      <c r="B3">
        <f>COUNTIFS(Sheet1!$F$3:'Sheet1'!$F$4116, "successful", Sheet1!$D$3:'Sheet1'!$D$4116, "&gt;=1000",Sheet1!$D$3:'Sheet1'!$D$4116, "&lt;=4999")</f>
        <v>932</v>
      </c>
      <c r="C3">
        <f>COUNTIFS(Sheet1!$F$3:'Sheet1'!$F$4116, "failed", Sheet1!$D$3:'Sheet1'!$D$4116, "&gt;=1000",Sheet1!$D$3:'Sheet1'!$D$4116, "&lt;=4999")</f>
        <v>420</v>
      </c>
      <c r="D3">
        <f>COUNTIFS(Sheet1!$F$3:'Sheet1'!$F$4116, "canceled", Sheet1!$D$3:'Sheet1'!$D$4116, "&gt;=1000",Sheet1!$D$3:'Sheet1'!$D$4116, "&lt;=4999")</f>
        <v>60</v>
      </c>
      <c r="E3">
        <f t="shared" ref="E3:E13" si="1">SUM(B3:D3)</f>
        <v>1412</v>
      </c>
      <c r="F3" s="11">
        <f>B3/E3</f>
        <v>0.66005665722379603</v>
      </c>
      <c r="G3" s="11">
        <f>C3/E3</f>
        <v>0.29745042492917845</v>
      </c>
      <c r="H3" s="11">
        <f>D3/E3</f>
        <v>4.2492917847025496E-2</v>
      </c>
    </row>
    <row r="4" spans="1:8" x14ac:dyDescent="0.45">
      <c r="A4" t="s">
        <v>8392</v>
      </c>
      <c r="B4">
        <f>COUNTIFS(Sheet1!$F$4:'Sheet1'!$F$4117, "successful", Sheet1!$D$4:'Sheet1'!$D$4117, "&gt;=5000",Sheet1!$D$4:'Sheet1'!$D$4117, "&lt;=9999")</f>
        <v>380</v>
      </c>
      <c r="C4">
        <f>COUNTIFS(Sheet1!$F$4:'Sheet1'!$F$4117, "failed", Sheet1!$D$4:'Sheet1'!$D$4117, "&gt;=5000",Sheet1!$D$4:'Sheet1'!$D$4117, "&lt;=9999")</f>
        <v>283</v>
      </c>
      <c r="D4">
        <f>COUNTIFS(Sheet1!$F$4:'Sheet1'!$F$4117, "canceled", Sheet1!$D$4:'Sheet1'!$D$4117, "&gt;=5000",Sheet1!$D$4:'Sheet1'!$D$4117, "&lt;=9999")</f>
        <v>52</v>
      </c>
      <c r="E4">
        <f t="shared" si="1"/>
        <v>715</v>
      </c>
      <c r="F4" s="11">
        <f t="shared" ref="F4:F13" si="2">B4/E4</f>
        <v>0.53146853146853146</v>
      </c>
      <c r="G4" s="11">
        <f t="shared" ref="G4:G13" si="3">C4/E4</f>
        <v>0.39580419580419579</v>
      </c>
      <c r="H4" s="11">
        <f t="shared" ref="H4:H13" si="4">D4/E4</f>
        <v>7.2727272727272724E-2</v>
      </c>
    </row>
    <row r="5" spans="1:8" x14ac:dyDescent="0.45">
      <c r="A5" t="s">
        <v>8393</v>
      </c>
      <c r="B5">
        <f>COUNTIFS(Sheet1!$F$5:'Sheet1'!$F$4118, "successful", Sheet1!$D$5:'Sheet1'!$D$4118, "&gt;=10000",Sheet1!$D$5:'Sheet1'!$D$4118, "&lt;=14999")</f>
        <v>167</v>
      </c>
      <c r="C5">
        <f>COUNTIFS(Sheet1!$F$5:'Sheet1'!$F$4118, "failed", Sheet1!$D$5:'Sheet1'!$D$4118, "&gt;=10000",Sheet1!$D$5:'Sheet1'!$D$4118, "&lt;=14999")</f>
        <v>144</v>
      </c>
      <c r="D5">
        <f>COUNTIFS(Sheet1!$F$5:'Sheet1'!$F$4118, "canceled", Sheet1!$D$5:'Sheet1'!$D$4118, "&gt;=10000",Sheet1!$D$5:'Sheet1'!$D$4118, "&lt;=14999")</f>
        <v>40</v>
      </c>
      <c r="E5">
        <f t="shared" si="1"/>
        <v>351</v>
      </c>
      <c r="F5" s="11">
        <f t="shared" si="2"/>
        <v>0.4757834757834758</v>
      </c>
      <c r="G5" s="11">
        <f t="shared" si="3"/>
        <v>0.41025641025641024</v>
      </c>
      <c r="H5" s="11">
        <f t="shared" si="4"/>
        <v>0.11396011396011396</v>
      </c>
    </row>
    <row r="6" spans="1:8" x14ac:dyDescent="0.45">
      <c r="A6" t="s">
        <v>8394</v>
      </c>
      <c r="B6">
        <f>COUNTIFS(Sheet1!$F$6:'Sheet1'!$F$4119, "successful", Sheet1!$D$6:'Sheet1'!$D$4119, "&gt;=15000",Sheet1!$D$6:'Sheet1'!$D$4119, "&lt;=19999")</f>
        <v>94</v>
      </c>
      <c r="C6">
        <f>COUNTIFS(Sheet1!$F$6:'Sheet1'!$F$4119, "failed", Sheet1!$D$6:'Sheet1'!$D$4119, "&gt;=15000",Sheet1!$D$6:'Sheet1'!$D$4119, "&lt;=19999")</f>
        <v>90</v>
      </c>
      <c r="D6">
        <f>COUNTIFS(Sheet1!$F$6:'Sheet1'!$F$4119, "canceled", Sheet1!$D$6:'Sheet1'!$D$4119, "&gt;=15000",Sheet1!$D$6:'Sheet1'!$D$4119, "&lt;=19999")</f>
        <v>17</v>
      </c>
      <c r="E6">
        <f t="shared" si="1"/>
        <v>201</v>
      </c>
      <c r="F6" s="11">
        <f t="shared" si="2"/>
        <v>0.46766169154228854</v>
      </c>
      <c r="G6" s="11">
        <f t="shared" si="3"/>
        <v>0.44776119402985076</v>
      </c>
      <c r="H6" s="11">
        <f t="shared" si="4"/>
        <v>8.45771144278607E-2</v>
      </c>
    </row>
    <row r="7" spans="1:8" x14ac:dyDescent="0.45">
      <c r="A7" t="s">
        <v>8395</v>
      </c>
      <c r="B7">
        <f>COUNTIFS(Sheet1!$F$7:'Sheet1'!$F$4120, "successful", Sheet1!$D$7:'Sheet1'!$D$4120, "&gt;=20000",Sheet1!$D$7:'Sheet1'!$D$4120, "&lt;=24999")</f>
        <v>62</v>
      </c>
      <c r="C7">
        <f>COUNTIFS(Sheet1!$F$7:'Sheet1'!$F$4120, "failed", Sheet1!$D$7:'Sheet1'!$D$4120, "&gt;=20000",Sheet1!$D$7:'Sheet1'!$D$4120, "&lt;=24999")</f>
        <v>72</v>
      </c>
      <c r="D7">
        <f>COUNTIFS(Sheet1!$F$7:'Sheet1'!$F$4120, "canceled", Sheet1!$D$7:'Sheet1'!$D$4120, "&gt;=20000",Sheet1!$D$7:'Sheet1'!$D$4120, "&lt;=24999")</f>
        <v>14</v>
      </c>
      <c r="E7">
        <f t="shared" si="1"/>
        <v>148</v>
      </c>
      <c r="F7" s="11">
        <f t="shared" si="2"/>
        <v>0.41891891891891891</v>
      </c>
      <c r="G7" s="11">
        <f t="shared" si="3"/>
        <v>0.48648648648648651</v>
      </c>
      <c r="H7" s="11">
        <f t="shared" si="4"/>
        <v>9.45945945945946E-2</v>
      </c>
    </row>
    <row r="8" spans="1:8" x14ac:dyDescent="0.45">
      <c r="A8" t="s">
        <v>8396</v>
      </c>
      <c r="B8">
        <f>COUNTIFS(Sheet1!$F$8:'Sheet1'!$F$4121, "successful", Sheet1!$D$8:'Sheet1'!$D$4121, "&gt;=25000",Sheet1!$D$8:'Sheet1'!$D$4121, "&lt;=29999")</f>
        <v>55</v>
      </c>
      <c r="C8">
        <f>COUNTIFS(Sheet1!$F$8:'Sheet1'!$F$4121, "failed", Sheet1!$D$8:'Sheet1'!$D$4121, "&gt;=25000",Sheet1!$D$8:'Sheet1'!$D$4121, "&lt;=29999")</f>
        <v>64</v>
      </c>
      <c r="D8">
        <f>COUNTIFS(Sheet1!$F$8:'Sheet1'!$F$4121, "canceled", Sheet1!$D$8:'Sheet1'!$D$4121, "&gt;=25000",Sheet1!$D$8:'Sheet1'!$D$4121, "&lt;=29999")</f>
        <v>18</v>
      </c>
      <c r="E8">
        <f t="shared" si="1"/>
        <v>137</v>
      </c>
      <c r="F8" s="11">
        <f t="shared" si="2"/>
        <v>0.40145985401459855</v>
      </c>
      <c r="G8" s="11">
        <f t="shared" si="3"/>
        <v>0.46715328467153283</v>
      </c>
      <c r="H8" s="11">
        <f t="shared" si="4"/>
        <v>0.13138686131386862</v>
      </c>
    </row>
    <row r="9" spans="1:8" x14ac:dyDescent="0.45">
      <c r="A9" t="s">
        <v>8397</v>
      </c>
      <c r="B9">
        <f>COUNTIFS(Sheet1!$F$9:'Sheet1'!$F$4122, "successful", Sheet1!$D$9:'Sheet1'!$D$4122, "&gt;=30000",Sheet1!$D$9:'Sheet1'!$D$4122, "&lt;=34999")</f>
        <v>32</v>
      </c>
      <c r="C9">
        <f>COUNTIFS(Sheet1!$F$9:'Sheet1'!$F$4122, "failed", Sheet1!$D$9:'Sheet1'!$D$4122, "&gt;=30000",Sheet1!$D$9:'Sheet1'!$D$4122, "&lt;=34999")</f>
        <v>37</v>
      </c>
      <c r="D9">
        <f>COUNTIFS(Sheet1!$F$9:'Sheet1'!$F$4122, "canceled", Sheet1!$D$9:'Sheet1'!$D$4122, "&gt;=30000",Sheet1!$D$9:'Sheet1'!$D$4122, "&lt;=34999")</f>
        <v>13</v>
      </c>
      <c r="E9">
        <f t="shared" si="1"/>
        <v>82</v>
      </c>
      <c r="F9" s="11">
        <f t="shared" si="2"/>
        <v>0.3902439024390244</v>
      </c>
      <c r="G9" s="11">
        <f t="shared" si="3"/>
        <v>0.45121951219512196</v>
      </c>
      <c r="H9" s="11">
        <f t="shared" si="4"/>
        <v>0.15853658536585366</v>
      </c>
    </row>
    <row r="10" spans="1:8" x14ac:dyDescent="0.45">
      <c r="A10" t="s">
        <v>8398</v>
      </c>
      <c r="B10">
        <f>COUNTIFS(Sheet1!$F$10:'Sheet1'!$F$4123, "successful", Sheet1!$D$10:'Sheet1'!$D$4123, "&gt;=35000",Sheet1!$D$10:'Sheet1'!$D$4123, "&lt;=39999")</f>
        <v>26</v>
      </c>
      <c r="C10">
        <f>COUNTIFS(Sheet1!$F$10:'Sheet1'!$F$4123, "failed", Sheet1!$D$10:'Sheet1'!$D$4123, "&gt;=35000",Sheet1!$D$10:'Sheet1'!$D$4123, "&lt;=39999")</f>
        <v>22</v>
      </c>
      <c r="D10">
        <f>COUNTIFS(Sheet1!$F$10:'Sheet1'!$F$4123, "canceled", Sheet1!$D$10:'Sheet1'!$D$4123, "&gt;=35000",Sheet1!$D$10:'Sheet1'!$D$4123, "&lt;=39999")</f>
        <v>7</v>
      </c>
      <c r="E10">
        <f t="shared" si="1"/>
        <v>55</v>
      </c>
      <c r="F10" s="11">
        <f t="shared" si="2"/>
        <v>0.47272727272727272</v>
      </c>
      <c r="G10" s="11">
        <f t="shared" si="3"/>
        <v>0.4</v>
      </c>
      <c r="H10" s="11">
        <f t="shared" si="4"/>
        <v>0.12727272727272726</v>
      </c>
    </row>
    <row r="11" spans="1:8" x14ac:dyDescent="0.45">
      <c r="A11" t="s">
        <v>8399</v>
      </c>
      <c r="B11">
        <f>COUNTIFS(Sheet1!$F$11:'Sheet1'!$F$4124, "successful", Sheet1!$D$11:'Sheet1'!$D$4124, "&gt;=40000",Sheet1!$D$11:'Sheet1'!$D$4124, "&lt;=44999")</f>
        <v>20</v>
      </c>
      <c r="C11">
        <f>COUNTIFS(Sheet1!$F$11:'Sheet1'!$F$4124, "failed", Sheet1!$D$11:'Sheet1'!$D$4124, "&gt;=40000",Sheet1!$D$11:'Sheet1'!$D$4124, "&lt;=44999")</f>
        <v>16</v>
      </c>
      <c r="D11">
        <f>COUNTIFS(Sheet1!$F$11:'Sheet1'!$F$4124, "canceled", Sheet1!$D$11:'Sheet1'!$D$4124, "&gt;=40000",Sheet1!$D$11:'Sheet1'!$D$4124, "&lt;=44999")</f>
        <v>6</v>
      </c>
      <c r="E11">
        <f t="shared" si="1"/>
        <v>42</v>
      </c>
      <c r="F11" s="11">
        <f t="shared" si="2"/>
        <v>0.47619047619047616</v>
      </c>
      <c r="G11" s="11">
        <f t="shared" si="3"/>
        <v>0.38095238095238093</v>
      </c>
      <c r="H11" s="11">
        <f t="shared" si="4"/>
        <v>0.14285714285714285</v>
      </c>
    </row>
    <row r="12" spans="1:8" x14ac:dyDescent="0.45">
      <c r="A12" t="s">
        <v>8400</v>
      </c>
      <c r="B12">
        <f>COUNTIFS(Sheet1!$F$12:'Sheet1'!$F$4125, "successful", Sheet1!$D$12:'Sheet1'!$D$4125, "&gt;=45000",Sheet1!$D$12:'Sheet1'!$D$4125, "&lt;=49999")</f>
        <v>6</v>
      </c>
      <c r="C12">
        <f>COUNTIFS(Sheet1!$F$12:'Sheet1'!$F$4125, "failed", Sheet1!$D$12:'Sheet1'!$D$4125, "&gt;=45000",Sheet1!$D$12:'Sheet1'!$D$4125, "&lt;=49999")</f>
        <v>11</v>
      </c>
      <c r="D12">
        <f>COUNTIFS(Sheet1!$F$12:'Sheet1'!$F$4125, "canceled", Sheet1!$D$12:'Sheet1'!$D$4125, "&gt;=45000",Sheet1!$D$12:'Sheet1'!$D$4125, "&lt;=49999")</f>
        <v>4</v>
      </c>
      <c r="E12">
        <f t="shared" si="1"/>
        <v>21</v>
      </c>
      <c r="F12" s="11">
        <f t="shared" si="2"/>
        <v>0.2857142857142857</v>
      </c>
      <c r="G12" s="11">
        <f t="shared" si="3"/>
        <v>0.52380952380952384</v>
      </c>
      <c r="H12" s="11">
        <f t="shared" si="4"/>
        <v>0.19047619047619047</v>
      </c>
    </row>
    <row r="13" spans="1:8" x14ac:dyDescent="0.45">
      <c r="A13" t="s">
        <v>8401</v>
      </c>
      <c r="B13">
        <f>COUNTIFS(Sheet1!$F$13:'Sheet1'!$F$4126, "successful", Sheet1!$D$13:'Sheet1'!$D$4126, "&gt;=50000")</f>
        <v>86</v>
      </c>
      <c r="C13">
        <f>COUNTIFS(Sheet1!$F$13:'Sheet1'!$F$4126, "failed", Sheet1!$D$13:'Sheet1'!$D$4126, "&gt;=50000")</f>
        <v>258</v>
      </c>
      <c r="D13">
        <f>COUNTIFS(Sheet1!$F$13:'Sheet1'!$F$4126, "canceled", Sheet1!$D$13:'Sheet1'!$D$4126, "&gt;=50000")</f>
        <v>100</v>
      </c>
      <c r="E13">
        <f t="shared" si="1"/>
        <v>444</v>
      </c>
      <c r="F13" s="11">
        <f t="shared" si="2"/>
        <v>0.19369369369369369</v>
      </c>
      <c r="G13" s="11">
        <f t="shared" si="3"/>
        <v>0.58108108108108103</v>
      </c>
      <c r="H13" s="11">
        <f t="shared" si="4"/>
        <v>0.22522522522522523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PT Category</vt:lpstr>
      <vt:lpstr>PT Subcategory</vt:lpstr>
      <vt:lpstr>PT Date</vt:lpstr>
      <vt:lpstr>Proposal</vt:lpstr>
      <vt:lpstr>BONUS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Luz del Carmen Vazquez Galindo</cp:lastModifiedBy>
  <dcterms:created xsi:type="dcterms:W3CDTF">2017-04-20T15:17:24Z</dcterms:created>
  <dcterms:modified xsi:type="dcterms:W3CDTF">2020-09-20T04:53:12Z</dcterms:modified>
</cp:coreProperties>
</file>