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vazquez\Downloads\Tesis\Data\"/>
    </mc:Choice>
  </mc:AlternateContent>
  <bookViews>
    <workbookView xWindow="240" yWindow="240" windowWidth="25360" windowHeight="14240" tabRatio="500" activeTab="5"/>
  </bookViews>
  <sheets>
    <sheet name="PIB" sheetId="1" r:id="rId1"/>
    <sheet name="Poblacion" sheetId="2" r:id="rId2"/>
    <sheet name="PIB PC" sheetId="3" r:id="rId3"/>
    <sheet name="PIB_PC_Trim" sheetId="4" r:id="rId4"/>
    <sheet name="PIB GEN" sheetId="8" r:id="rId5"/>
    <sheet name="PIB_Gen_Trim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7" i="4" l="1"/>
  <c r="AJ37" i="4"/>
  <c r="AI37" i="4"/>
  <c r="AH37" i="4"/>
  <c r="AF37" i="4"/>
  <c r="AE37" i="4"/>
  <c r="AD37" i="4"/>
  <c r="AC37" i="4"/>
  <c r="AA37" i="4"/>
  <c r="Z37" i="4"/>
  <c r="Y37" i="4"/>
  <c r="X37" i="4"/>
  <c r="V37" i="4"/>
  <c r="U37" i="4"/>
  <c r="T37" i="4"/>
  <c r="S37" i="4"/>
  <c r="Q37" i="4"/>
  <c r="P37" i="4"/>
  <c r="O37" i="4"/>
  <c r="N37" i="4"/>
  <c r="K33" i="8"/>
  <c r="J33" i="8"/>
  <c r="I33" i="8"/>
  <c r="H33" i="8"/>
  <c r="G33" i="8"/>
  <c r="F33" i="8"/>
  <c r="E33" i="8"/>
  <c r="D33" i="8"/>
  <c r="C33" i="8"/>
  <c r="K32" i="8"/>
  <c r="J32" i="8"/>
  <c r="I32" i="8"/>
  <c r="H32" i="8"/>
  <c r="G32" i="8"/>
  <c r="F32" i="8"/>
  <c r="E32" i="8"/>
  <c r="D32" i="8"/>
  <c r="C32" i="8"/>
  <c r="K31" i="8"/>
  <c r="J31" i="8"/>
  <c r="I31" i="8"/>
  <c r="H31" i="8"/>
  <c r="G31" i="8"/>
  <c r="F31" i="8"/>
  <c r="E31" i="8"/>
  <c r="D31" i="8"/>
  <c r="C31" i="8"/>
  <c r="K30" i="8"/>
  <c r="J30" i="8"/>
  <c r="I30" i="8"/>
  <c r="H30" i="8"/>
  <c r="G30" i="8"/>
  <c r="F30" i="8"/>
  <c r="E30" i="8"/>
  <c r="D30" i="8"/>
  <c r="C30" i="8"/>
  <c r="K29" i="8"/>
  <c r="J29" i="8"/>
  <c r="I29" i="8"/>
  <c r="H29" i="8"/>
  <c r="G29" i="8"/>
  <c r="F29" i="8"/>
  <c r="E29" i="8"/>
  <c r="D29" i="8"/>
  <c r="C29" i="8"/>
  <c r="K28" i="8"/>
  <c r="J28" i="8"/>
  <c r="I28" i="8"/>
  <c r="H28" i="8"/>
  <c r="G28" i="8"/>
  <c r="F28" i="8"/>
  <c r="E28" i="8"/>
  <c r="D28" i="8"/>
  <c r="C28" i="8"/>
  <c r="K27" i="8"/>
  <c r="J27" i="8"/>
  <c r="I27" i="8"/>
  <c r="H27" i="8"/>
  <c r="G27" i="8"/>
  <c r="F27" i="8"/>
  <c r="E27" i="8"/>
  <c r="D27" i="8"/>
  <c r="C27" i="8"/>
  <c r="K26" i="8"/>
  <c r="J26" i="8"/>
  <c r="I26" i="8"/>
  <c r="H26" i="8"/>
  <c r="G26" i="8"/>
  <c r="F26" i="8"/>
  <c r="E26" i="8"/>
  <c r="D26" i="8"/>
  <c r="C26" i="8"/>
  <c r="K25" i="8"/>
  <c r="J25" i="8"/>
  <c r="I25" i="8"/>
  <c r="H25" i="8"/>
  <c r="G25" i="8"/>
  <c r="F25" i="8"/>
  <c r="E25" i="8"/>
  <c r="D25" i="8"/>
  <c r="C25" i="8"/>
  <c r="K24" i="8"/>
  <c r="J24" i="8"/>
  <c r="I24" i="8"/>
  <c r="H24" i="8"/>
  <c r="G24" i="8"/>
  <c r="F24" i="8"/>
  <c r="E24" i="8"/>
  <c r="D24" i="8"/>
  <c r="C24" i="8"/>
  <c r="K23" i="8"/>
  <c r="J23" i="8"/>
  <c r="I23" i="8"/>
  <c r="H23" i="8"/>
  <c r="G23" i="8"/>
  <c r="F23" i="8"/>
  <c r="E23" i="8"/>
  <c r="D23" i="8"/>
  <c r="C23" i="8"/>
  <c r="K22" i="8"/>
  <c r="J22" i="8"/>
  <c r="I22" i="8"/>
  <c r="H22" i="8"/>
  <c r="G22" i="8"/>
  <c r="F22" i="8"/>
  <c r="E22" i="8"/>
  <c r="D22" i="8"/>
  <c r="C22" i="8"/>
  <c r="K21" i="8"/>
  <c r="J21" i="8"/>
  <c r="I21" i="8"/>
  <c r="H21" i="8"/>
  <c r="G21" i="8"/>
  <c r="F21" i="8"/>
  <c r="E21" i="8"/>
  <c r="D21" i="8"/>
  <c r="C21" i="8"/>
  <c r="K20" i="8"/>
  <c r="J20" i="8"/>
  <c r="I20" i="8"/>
  <c r="H20" i="8"/>
  <c r="G20" i="8"/>
  <c r="F20" i="8"/>
  <c r="E20" i="8"/>
  <c r="D20" i="8"/>
  <c r="C20" i="8"/>
  <c r="K19" i="8"/>
  <c r="J19" i="8"/>
  <c r="I19" i="8"/>
  <c r="H19" i="8"/>
  <c r="G19" i="8"/>
  <c r="F19" i="8"/>
  <c r="E19" i="8"/>
  <c r="D19" i="8"/>
  <c r="C19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6" i="8"/>
  <c r="J16" i="8"/>
  <c r="I16" i="8"/>
  <c r="H16" i="8"/>
  <c r="G16" i="8"/>
  <c r="F16" i="8"/>
  <c r="E16" i="8"/>
  <c r="D16" i="8"/>
  <c r="C16" i="8"/>
  <c r="K15" i="8"/>
  <c r="J15" i="8"/>
  <c r="I15" i="8"/>
  <c r="H15" i="8"/>
  <c r="G15" i="8"/>
  <c r="F15" i="8"/>
  <c r="E15" i="8"/>
  <c r="D15" i="8"/>
  <c r="C15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K12" i="8"/>
  <c r="J12" i="8"/>
  <c r="I12" i="8"/>
  <c r="H12" i="8"/>
  <c r="G12" i="8"/>
  <c r="F12" i="8"/>
  <c r="E12" i="8"/>
  <c r="D12" i="8"/>
  <c r="C12" i="8"/>
  <c r="K11" i="8"/>
  <c r="J11" i="8"/>
  <c r="I11" i="8"/>
  <c r="H11" i="8"/>
  <c r="G11" i="8"/>
  <c r="F11" i="8"/>
  <c r="E11" i="8"/>
  <c r="D11" i="8"/>
  <c r="C11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J6" i="8"/>
  <c r="I6" i="8"/>
  <c r="H6" i="8"/>
  <c r="G6" i="8"/>
  <c r="F6" i="8"/>
  <c r="E6" i="8"/>
  <c r="D6" i="8"/>
  <c r="C6" i="8"/>
  <c r="K5" i="8"/>
  <c r="J5" i="8"/>
  <c r="I5" i="8"/>
  <c r="H5" i="8"/>
  <c r="G5" i="8"/>
  <c r="F5" i="8"/>
  <c r="E5" i="8"/>
  <c r="D5" i="8"/>
  <c r="C5" i="8"/>
  <c r="K4" i="8"/>
  <c r="J4" i="8"/>
  <c r="I4" i="8"/>
  <c r="H4" i="8"/>
  <c r="G4" i="8"/>
  <c r="F4" i="8"/>
  <c r="E4" i="8"/>
  <c r="D4" i="8"/>
  <c r="C4" i="8"/>
  <c r="K3" i="8"/>
  <c r="J3" i="8"/>
  <c r="I3" i="8"/>
  <c r="H3" i="8"/>
  <c r="G3" i="8"/>
  <c r="F3" i="8"/>
  <c r="E3" i="8"/>
  <c r="D3" i="8"/>
  <c r="C3" i="8"/>
  <c r="K2" i="8"/>
  <c r="J2" i="8"/>
  <c r="I2" i="8"/>
  <c r="H2" i="8"/>
  <c r="G2" i="8"/>
  <c r="F2" i="8"/>
  <c r="E2" i="8"/>
  <c r="D2" i="8"/>
  <c r="C2" i="8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F3" i="3"/>
  <c r="E3" i="3"/>
  <c r="D3" i="3"/>
  <c r="C3" i="3"/>
  <c r="K2" i="3"/>
  <c r="J2" i="3"/>
  <c r="I2" i="3"/>
  <c r="H2" i="3"/>
  <c r="G2" i="3"/>
  <c r="F2" i="3"/>
  <c r="E2" i="3"/>
  <c r="D2" i="3"/>
  <c r="C2" i="3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K37" i="6"/>
  <c r="AJ37" i="6"/>
  <c r="AI37" i="6"/>
  <c r="AH37" i="6"/>
  <c r="AF37" i="6"/>
  <c r="AE37" i="6"/>
  <c r="AD37" i="6"/>
  <c r="AC37" i="6"/>
  <c r="AA37" i="6"/>
  <c r="Z37" i="6"/>
  <c r="Y37" i="6"/>
  <c r="X37" i="6"/>
  <c r="V37" i="6"/>
  <c r="U37" i="6"/>
  <c r="T37" i="6"/>
  <c r="S37" i="6"/>
  <c r="Q37" i="6"/>
  <c r="P37" i="6"/>
  <c r="O37" i="6"/>
  <c r="N37" i="6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N39" i="2"/>
  <c r="M39" i="2"/>
  <c r="K39" i="2"/>
  <c r="J39" i="2"/>
  <c r="I39" i="2"/>
  <c r="H39" i="2"/>
  <c r="N38" i="2"/>
  <c r="M38" i="2"/>
  <c r="K38" i="2"/>
  <c r="J38" i="2"/>
  <c r="I38" i="2"/>
  <c r="H38" i="2"/>
  <c r="N37" i="2"/>
  <c r="M37" i="2"/>
  <c r="K37" i="2"/>
  <c r="J37" i="2"/>
  <c r="I37" i="2"/>
  <c r="H37" i="2"/>
  <c r="N36" i="2"/>
  <c r="M36" i="2"/>
  <c r="K36" i="2"/>
  <c r="J36" i="2"/>
  <c r="I36" i="2"/>
  <c r="H36" i="2"/>
  <c r="N35" i="2"/>
  <c r="M35" i="2"/>
  <c r="K35" i="2"/>
  <c r="J35" i="2"/>
  <c r="I35" i="2"/>
  <c r="H35" i="2"/>
  <c r="N34" i="2"/>
  <c r="M34" i="2"/>
  <c r="K34" i="2"/>
  <c r="J34" i="2"/>
  <c r="I34" i="2"/>
  <c r="H34" i="2"/>
  <c r="N33" i="2"/>
  <c r="M33" i="2"/>
  <c r="K33" i="2"/>
  <c r="J33" i="2"/>
  <c r="I33" i="2"/>
  <c r="H33" i="2"/>
  <c r="N32" i="2"/>
  <c r="M32" i="2"/>
  <c r="K32" i="2"/>
  <c r="J32" i="2"/>
  <c r="I32" i="2"/>
  <c r="H32" i="2"/>
  <c r="N31" i="2"/>
  <c r="M31" i="2"/>
  <c r="K31" i="2"/>
  <c r="J31" i="2"/>
  <c r="I31" i="2"/>
  <c r="H31" i="2"/>
  <c r="N30" i="2"/>
  <c r="M30" i="2"/>
  <c r="K30" i="2"/>
  <c r="J30" i="2"/>
  <c r="I30" i="2"/>
  <c r="H30" i="2"/>
  <c r="N29" i="2"/>
  <c r="M29" i="2"/>
  <c r="K29" i="2"/>
  <c r="J29" i="2"/>
  <c r="I29" i="2"/>
  <c r="H29" i="2"/>
  <c r="N28" i="2"/>
  <c r="M28" i="2"/>
  <c r="K28" i="2"/>
  <c r="J28" i="2"/>
  <c r="I28" i="2"/>
  <c r="H28" i="2"/>
  <c r="N27" i="2"/>
  <c r="M27" i="2"/>
  <c r="K27" i="2"/>
  <c r="J27" i="2"/>
  <c r="I27" i="2"/>
  <c r="H27" i="2"/>
  <c r="N26" i="2"/>
  <c r="M26" i="2"/>
  <c r="K26" i="2"/>
  <c r="J26" i="2"/>
  <c r="I26" i="2"/>
  <c r="H26" i="2"/>
  <c r="N25" i="2"/>
  <c r="M25" i="2"/>
  <c r="K25" i="2"/>
  <c r="J25" i="2"/>
  <c r="I25" i="2"/>
  <c r="H25" i="2"/>
  <c r="N24" i="2"/>
  <c r="M24" i="2"/>
  <c r="K24" i="2"/>
  <c r="J24" i="2"/>
  <c r="I24" i="2"/>
  <c r="H24" i="2"/>
  <c r="N23" i="2"/>
  <c r="M23" i="2"/>
  <c r="K23" i="2"/>
  <c r="J23" i="2"/>
  <c r="I23" i="2"/>
  <c r="H23" i="2"/>
  <c r="N22" i="2"/>
  <c r="M22" i="2"/>
  <c r="K22" i="2"/>
  <c r="J22" i="2"/>
  <c r="I22" i="2"/>
  <c r="H22" i="2"/>
  <c r="N21" i="2"/>
  <c r="M21" i="2"/>
  <c r="K21" i="2"/>
  <c r="J21" i="2"/>
  <c r="I21" i="2"/>
  <c r="H21" i="2"/>
  <c r="N20" i="2"/>
  <c r="M20" i="2"/>
  <c r="K20" i="2"/>
  <c r="J20" i="2"/>
  <c r="I20" i="2"/>
  <c r="H20" i="2"/>
  <c r="N19" i="2"/>
  <c r="M19" i="2"/>
  <c r="K19" i="2"/>
  <c r="J19" i="2"/>
  <c r="I19" i="2"/>
  <c r="H19" i="2"/>
  <c r="N18" i="2"/>
  <c r="M18" i="2"/>
  <c r="K18" i="2"/>
  <c r="J18" i="2"/>
  <c r="I18" i="2"/>
  <c r="H18" i="2"/>
  <c r="N17" i="2"/>
  <c r="M17" i="2"/>
  <c r="K17" i="2"/>
  <c r="J17" i="2"/>
  <c r="I17" i="2"/>
  <c r="H17" i="2"/>
  <c r="N16" i="2"/>
  <c r="M16" i="2"/>
  <c r="K16" i="2"/>
  <c r="J16" i="2"/>
  <c r="I16" i="2"/>
  <c r="H16" i="2"/>
  <c r="N15" i="2"/>
  <c r="M15" i="2"/>
  <c r="K15" i="2"/>
  <c r="J15" i="2"/>
  <c r="I15" i="2"/>
  <c r="H15" i="2"/>
  <c r="N14" i="2"/>
  <c r="M14" i="2"/>
  <c r="K14" i="2"/>
  <c r="J14" i="2"/>
  <c r="I14" i="2"/>
  <c r="H14" i="2"/>
  <c r="N13" i="2"/>
  <c r="M13" i="2"/>
  <c r="K13" i="2"/>
  <c r="J13" i="2"/>
  <c r="I13" i="2"/>
  <c r="H13" i="2"/>
  <c r="N12" i="2"/>
  <c r="M12" i="2"/>
  <c r="K12" i="2"/>
  <c r="J12" i="2"/>
  <c r="I12" i="2"/>
  <c r="H12" i="2"/>
  <c r="N11" i="2"/>
  <c r="M11" i="2"/>
  <c r="K11" i="2"/>
  <c r="J11" i="2"/>
  <c r="I11" i="2"/>
  <c r="H11" i="2"/>
  <c r="N10" i="2"/>
  <c r="M10" i="2"/>
  <c r="K10" i="2"/>
  <c r="J10" i="2"/>
  <c r="I10" i="2"/>
  <c r="H10" i="2"/>
  <c r="N9" i="2"/>
  <c r="M9" i="2"/>
  <c r="K9" i="2"/>
  <c r="J9" i="2"/>
  <c r="I9" i="2"/>
  <c r="H9" i="2"/>
  <c r="N8" i="2"/>
  <c r="M8" i="2"/>
  <c r="K8" i="2"/>
  <c r="J8" i="2"/>
  <c r="I8" i="2"/>
  <c r="H8" i="2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O7" i="2"/>
  <c r="L7" i="2"/>
  <c r="N7" i="2"/>
  <c r="M7" i="2"/>
  <c r="K7" i="2"/>
  <c r="J7" i="2"/>
  <c r="I7" i="2"/>
  <c r="H7" i="2"/>
</calcChain>
</file>

<file path=xl/comments1.xml><?xml version="1.0" encoding="utf-8"?>
<comments xmlns="http://schemas.openxmlformats.org/spreadsheetml/2006/main">
  <authors>
    <author>INEGI:</author>
  </authors>
  <commentList>
    <comment ref="R1" authorId="0" shapeId="0">
      <text>
        <r>
          <rPr>
            <sz val="11"/>
            <rFont val="Calibri"/>
            <family val="2"/>
          </rPr>
          <t>R. Cifras revisadas</t>
        </r>
      </text>
    </comment>
    <comment ref="S1" authorId="0" shapeId="0">
      <text>
        <r>
          <rPr>
            <sz val="11"/>
            <rFont val="Calibri"/>
            <family val="2"/>
          </rPr>
          <t>P. Cifras preliminares</t>
        </r>
      </text>
    </comment>
    <comment ref="C4" authorId="0" shapeId="0">
      <text>
        <r>
          <rPr>
            <sz val="11"/>
            <rFont val="Calibri"/>
            <family val="2"/>
          </rPr>
          <t>Metainformación 
a. Los códigos se derivan del SCN 2008, modificados para uso del SCN de México</t>
        </r>
      </text>
    </comment>
    <comment ref="C6" authorId="0" shapeId="0">
      <text>
        <r>
          <rPr>
            <sz val="11"/>
            <rFont val="Calibri"/>
            <family val="2"/>
          </rPr>
          <t>Metainformación 
a. Los códigos se derivan del SCN 2008, modificados para uso del SCN de México</t>
        </r>
      </text>
    </comment>
  </commentList>
</comments>
</file>

<file path=xl/sharedStrings.xml><?xml version="1.0" encoding="utf-8"?>
<sst xmlns="http://schemas.openxmlformats.org/spreadsheetml/2006/main" count="354" uniqueCount="123">
  <si>
    <t>Concepto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</si>
  <si>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</si>
  <si>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</si>
  <si>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</si>
  <si>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</si>
  <si>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</si>
  <si>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</si>
  <si>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</si>
  <si>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</si>
  <si>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</si>
  <si>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</si>
  <si>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</si>
  <si>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</si>
  <si>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</si>
  <si>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</si>
  <si>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r>
      <rPr>
        <b/>
        <sz val="10"/>
        <rFont val="Calibri"/>
        <family val="2"/>
      </rPr>
      <t>2017</t>
    </r>
    <r>
      <rPr>
        <b/>
        <vertAlign val="superscript"/>
        <sz val="11"/>
        <color rgb="FF000000"/>
        <rFont val="Calibri"/>
        <family val="2"/>
      </rPr>
      <t>R</t>
    </r>
  </si>
  <si>
    <r>
      <rPr>
        <b/>
        <sz val="10"/>
        <rFont val="Calibri"/>
        <family val="2"/>
      </rPr>
      <t>2018</t>
    </r>
    <r>
      <rPr>
        <b/>
        <vertAlign val="superscript"/>
        <sz val="11"/>
        <color rgb="FF000000"/>
        <rFont val="Calibri"/>
        <family val="2"/>
      </rPr>
      <t>P</t>
    </r>
  </si>
  <si>
    <t xml:space="preserve">     Valores constantes</t>
  </si>
  <si>
    <t/>
  </si>
  <si>
    <t xml:space="preserve">          Millones de pesos</t>
  </si>
  <si>
    <r>
      <rPr>
        <sz val="10"/>
        <color rgb="FFFFFFFF"/>
        <rFont val="Calibri"/>
        <family val="2"/>
      </rPr>
      <t>______</t>
    </r>
    <r>
      <rPr>
        <vertAlign val="superscript"/>
        <sz val="11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B.1bP - Producto interno bruto</t>
    </r>
  </si>
  <si>
    <t xml:space="preserve">               D.21-D.31 - Impuestos sobre los productos, netos</t>
  </si>
  <si>
    <r>
      <rPr>
        <sz val="10"/>
        <color rgb="FFFFFFFF"/>
        <rFont val="Calibri"/>
        <family val="2"/>
      </rPr>
      <t>______</t>
    </r>
    <r>
      <rPr>
        <vertAlign val="superscript"/>
        <sz val="11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B.1bV - Valor agregado bruto</t>
    </r>
  </si>
  <si>
    <t xml:space="preserve">                    Estados Unidos Mexicanos</t>
  </si>
  <si>
    <t xml:space="preserve">                    Aguascalientes</t>
  </si>
  <si>
    <t xml:space="preserve">                    Baja California</t>
  </si>
  <si>
    <t xml:space="preserve">                    Baja California Sur</t>
  </si>
  <si>
    <t xml:space="preserve">                    Campeche</t>
  </si>
  <si>
    <t xml:space="preserve">                    Coahuila de Zaragoza</t>
  </si>
  <si>
    <t xml:space="preserve">                    Colima</t>
  </si>
  <si>
    <t xml:space="preserve">                    Chiapas</t>
  </si>
  <si>
    <t xml:space="preserve">                    Chihuahua</t>
  </si>
  <si>
    <t xml:space="preserve">                    Ciudad de México</t>
  </si>
  <si>
    <t xml:space="preserve">                    Durango</t>
  </si>
  <si>
    <t xml:space="preserve">                    Guanajuato</t>
  </si>
  <si>
    <t xml:space="preserve">                    Guerrero</t>
  </si>
  <si>
    <t xml:space="preserve">                    Hidalgo</t>
  </si>
  <si>
    <t xml:space="preserve">                    Jalisco</t>
  </si>
  <si>
    <t xml:space="preserve">                    México</t>
  </si>
  <si>
    <t xml:space="preserve">                    Michoacán de Ocampo</t>
  </si>
  <si>
    <t xml:space="preserve">                    Morelos</t>
  </si>
  <si>
    <t xml:space="preserve">                    Nayarit</t>
  </si>
  <si>
    <t xml:space="preserve">                    Nuevo León</t>
  </si>
  <si>
    <t xml:space="preserve">                    Oaxaca</t>
  </si>
  <si>
    <t xml:space="preserve">                    Puebla</t>
  </si>
  <si>
    <t xml:space="preserve">                    Querétaro</t>
  </si>
  <si>
    <t xml:space="preserve">                    Quintana Roo</t>
  </si>
  <si>
    <t xml:space="preserve">                    San Luis Potosí</t>
  </si>
  <si>
    <t xml:space="preserve">                    Sinaloa</t>
  </si>
  <si>
    <t xml:space="preserve">                    Sonora</t>
  </si>
  <si>
    <t xml:space="preserve">                    Tabasco</t>
  </si>
  <si>
    <t xml:space="preserve">                    Tamaulipas</t>
  </si>
  <si>
    <t xml:space="preserve">                    Tlaxcala</t>
  </si>
  <si>
    <t xml:space="preserve">                    Veracruz de Ignacio de la Llave</t>
  </si>
  <si>
    <t xml:space="preserve">                    Yucatán</t>
  </si>
  <si>
    <t xml:space="preserve">                    Zacatecas</t>
  </si>
  <si>
    <t>Total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</si>
  <si>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</si>
  <si>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</si>
  <si>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</si>
  <si>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</si>
  <si>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</si>
  <si>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</si>
  <si>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</si>
  <si>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</si>
  <si>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</si>
  <si>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</si>
  <si>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</si>
  <si>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</si>
  <si>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</si>
  <si>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</si>
  <si>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M_xico</t>
  </si>
  <si>
    <t>Michoac_n de Ocampo</t>
  </si>
  <si>
    <t>Morelos</t>
  </si>
  <si>
    <t>Nayarit</t>
  </si>
  <si>
    <t>Nuevo Le_n</t>
  </si>
  <si>
    <t>Oaxaca</t>
  </si>
  <si>
    <t>Puebla</t>
  </si>
  <si>
    <t>Quer_taro</t>
  </si>
  <si>
    <t>Quintana Roo</t>
  </si>
  <si>
    <t>San Luis Potos_</t>
  </si>
  <si>
    <t>Sinaloa</t>
  </si>
  <si>
    <t>Sonora</t>
  </si>
  <si>
    <t>Tabasco</t>
  </si>
  <si>
    <t>Tamaulipas</t>
  </si>
  <si>
    <t>Tlaxcala</t>
  </si>
  <si>
    <t>Veracruz de Ignacio de la Llave</t>
  </si>
  <si>
    <t>Yucat_n</t>
  </si>
  <si>
    <t>Zacatecas</t>
  </si>
  <si>
    <t>Nacional</t>
  </si>
  <si>
    <t>DIF</t>
  </si>
  <si>
    <t>Q1_2014</t>
  </si>
  <si>
    <t>Q2_2014</t>
  </si>
  <si>
    <t>Q3_2014</t>
  </si>
  <si>
    <t>Q4_2014</t>
  </si>
  <si>
    <t>Q1_2015</t>
  </si>
  <si>
    <t>Q2_2015</t>
  </si>
  <si>
    <t>Q3_2015</t>
  </si>
  <si>
    <t>Q4_2015</t>
  </si>
  <si>
    <t>Q1_2016</t>
  </si>
  <si>
    <t>Q2_2016</t>
  </si>
  <si>
    <t>Q3_2016</t>
  </si>
  <si>
    <t>Q4_2016</t>
  </si>
  <si>
    <t>Q1_2017</t>
  </si>
  <si>
    <t>Q2_2017</t>
  </si>
  <si>
    <t>Q3_2017</t>
  </si>
  <si>
    <t>Q4_2017</t>
  </si>
  <si>
    <t>Q1_2018</t>
  </si>
  <si>
    <t>Q2_2018</t>
  </si>
  <si>
    <t>Q3_2018</t>
  </si>
  <si>
    <t>Q4_2018</t>
  </si>
  <si>
    <t>Oficina Virtual</t>
  </si>
  <si>
    <t>PIB POR ESTADO TRIMESTRAL</t>
  </si>
  <si>
    <t>*Cifras en millones</t>
  </si>
  <si>
    <t>PIB PER CAPITA POR ESTADO TRIMESTRAL</t>
  </si>
  <si>
    <t>*Checar en que cifras estan!!!</t>
  </si>
  <si>
    <t>Ciudad de Mexico</t>
  </si>
  <si>
    <t>Toluca</t>
  </si>
  <si>
    <t>Michoacan de Ocampo</t>
  </si>
  <si>
    <t>Nuevo Leon</t>
  </si>
  <si>
    <t>Queretaro</t>
  </si>
  <si>
    <t>San Luis Potosi</t>
  </si>
  <si>
    <t>Yucatan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</si>
</sst>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##\ ###\ ###\ ###\ ##0"/>
  </numFmts>
  <fonts count="1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0"/>
      <name val="Calibri"/>
      <family val="2"/>
    </font>
    <font>
      <b/>
      <vertAlign val="superscript"/>
      <sz val="11"/>
      <color rgb="FF000000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vertAlign val="superscript"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68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3" fontId="9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43" fontId="0" fillId="0" borderId="0" xfId="1" applyFont="1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right"/>
    </xf>
    <xf numFmtId="43" fontId="0" fillId="0" borderId="0" xfId="0" applyNumberFormat="1"/>
    <xf numFmtId="0" fontId="13" fillId="0" borderId="0" xfId="0" applyFont="1"/>
    <xf numFmtId="0" fontId="12" fillId="5" borderId="0" xfId="0" applyFont="1" applyFill="1" applyAlignment="1">
      <alignment wrapText="1"/>
    </xf>
    <xf numFmtId="43" fontId="13" fillId="0" borderId="0" xfId="0" applyNumberFormat="1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16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0</xdr:row>
      <xdr:rowOff>139700</xdr:rowOff>
    </xdr:from>
    <xdr:to>
      <xdr:col>12</xdr:col>
      <xdr:colOff>177800</xdr:colOff>
      <xdr:row>4</xdr:row>
      <xdr:rowOff>50800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700" y="139700"/>
          <a:ext cx="25908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opLeftCell="F1" workbookViewId="0">
      <selection activeCell="S8" sqref="S8"/>
    </sheetView>
  </sheetViews>
  <sheetFormatPr defaultColWidth="10.6640625" defaultRowHeight="15.5"/>
  <cols>
    <col min="2" max="2" width="22.6640625" customWidth="1"/>
    <col min="3" max="3" width="46" customWidth="1"/>
  </cols>
  <sheetData>
    <row r="1" spans="1:19" ht="16.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C2" s="3" t="s">
        <v>17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</row>
    <row r="3" spans="1:19">
      <c r="C3" s="5" t="s">
        <v>19</v>
      </c>
      <c r="D3" s="6" t="s">
        <v>18</v>
      </c>
      <c r="E3" s="6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  <c r="P3" s="6" t="s">
        <v>18</v>
      </c>
      <c r="Q3" s="6" t="s">
        <v>18</v>
      </c>
      <c r="R3" s="6" t="s">
        <v>18</v>
      </c>
      <c r="S3" s="6" t="s">
        <v>18</v>
      </c>
    </row>
    <row r="4" spans="1:19" ht="16.5">
      <c r="C4" s="3" t="s">
        <v>20</v>
      </c>
      <c r="D4" s="7">
        <v>13061718.521</v>
      </c>
      <c r="E4" s="7">
        <v>13573815.057</v>
      </c>
      <c r="F4" s="7">
        <v>13887072.52</v>
      </c>
      <c r="G4" s="7">
        <v>14511307.247</v>
      </c>
      <c r="H4" s="7">
        <v>14843825.975</v>
      </c>
      <c r="I4" s="7">
        <v>15013577.681</v>
      </c>
      <c r="J4" s="7">
        <v>14219998.379000001</v>
      </c>
      <c r="K4" s="7">
        <v>14947794.696</v>
      </c>
      <c r="L4" s="7">
        <v>15495333.601</v>
      </c>
      <c r="M4" s="7">
        <v>16059723.651000001</v>
      </c>
      <c r="N4" s="7">
        <v>16277187.078</v>
      </c>
      <c r="O4" s="7">
        <v>16733654.767000001</v>
      </c>
      <c r="P4" s="7">
        <v>17283855.93</v>
      </c>
      <c r="Q4" s="7">
        <v>17786910.587000001</v>
      </c>
      <c r="R4" s="7">
        <v>18163652.487</v>
      </c>
      <c r="S4" s="7">
        <v>18551620.026999999</v>
      </c>
    </row>
    <row r="5" spans="1:19">
      <c r="C5" s="5" t="s">
        <v>21</v>
      </c>
      <c r="D5" s="8">
        <v>502613.35100000002</v>
      </c>
      <c r="E5" s="8">
        <v>523127.86300000001</v>
      </c>
      <c r="F5" s="8">
        <v>539350.64800000004</v>
      </c>
      <c r="G5" s="8">
        <v>579923.49899999995</v>
      </c>
      <c r="H5" s="8">
        <v>589361.73600000003</v>
      </c>
      <c r="I5" s="8">
        <v>610821.05500000005</v>
      </c>
      <c r="J5" s="8">
        <v>571451.40099999995</v>
      </c>
      <c r="K5" s="8">
        <v>595394.03099999996</v>
      </c>
      <c r="L5" s="8">
        <v>619537.00899999996</v>
      </c>
      <c r="M5" s="8">
        <v>628731.14800000004</v>
      </c>
      <c r="N5" s="8">
        <v>634567.23300000001</v>
      </c>
      <c r="O5" s="8">
        <v>673025.17700000003</v>
      </c>
      <c r="P5" s="8">
        <v>712586.01</v>
      </c>
      <c r="Q5" s="8">
        <v>764165.53500000003</v>
      </c>
      <c r="R5" s="8">
        <v>793124.179</v>
      </c>
      <c r="S5" s="8">
        <v>812183.26199999999</v>
      </c>
    </row>
    <row r="6" spans="1:19" ht="16.5">
      <c r="C6" s="3" t="s">
        <v>22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  <c r="P6" s="4" t="s">
        <v>18</v>
      </c>
      <c r="Q6" s="4" t="s">
        <v>18</v>
      </c>
      <c r="R6" s="4" t="s">
        <v>18</v>
      </c>
      <c r="S6" s="4" t="s">
        <v>18</v>
      </c>
    </row>
    <row r="7" spans="1:19">
      <c r="C7" s="15" t="s">
        <v>23</v>
      </c>
      <c r="D7" s="16">
        <v>12559105.155999999</v>
      </c>
      <c r="E7" s="16">
        <v>13050687.197000001</v>
      </c>
      <c r="F7" s="16">
        <v>13347721.874</v>
      </c>
      <c r="G7" s="16">
        <v>13931383.745999999</v>
      </c>
      <c r="H7" s="16">
        <v>14254464.210000001</v>
      </c>
      <c r="I7" s="16">
        <v>14402756.617000001</v>
      </c>
      <c r="J7" s="16">
        <v>13648546.979</v>
      </c>
      <c r="K7" s="16">
        <v>14352400.663000001</v>
      </c>
      <c r="L7" s="16">
        <v>14875796.603</v>
      </c>
      <c r="M7" s="16">
        <v>15430992.521</v>
      </c>
      <c r="N7" s="16">
        <v>15642619.842</v>
      </c>
      <c r="O7" s="16">
        <v>16060629.582</v>
      </c>
      <c r="P7" s="16">
        <v>16571269.908</v>
      </c>
      <c r="Q7" s="16">
        <v>17022745.07</v>
      </c>
      <c r="R7" s="16">
        <v>17370528.302999999</v>
      </c>
      <c r="S7" s="16">
        <v>17739436.758000001</v>
      </c>
    </row>
    <row r="8" spans="1:19">
      <c r="A8" s="10" t="str">
        <f>CONCATENATE(0,1)</f>
        <v>01</v>
      </c>
      <c r="B8" s="10" t="s">
        <v>57</v>
      </c>
      <c r="C8" s="17" t="s">
        <v>24</v>
      </c>
      <c r="D8" s="18">
        <v>121197.63400000001</v>
      </c>
      <c r="E8" s="18">
        <v>126554.147</v>
      </c>
      <c r="F8" s="18">
        <v>129628.02800000001</v>
      </c>
      <c r="G8" s="18">
        <v>138111.823</v>
      </c>
      <c r="H8" s="18">
        <v>150305.117</v>
      </c>
      <c r="I8" s="18">
        <v>150949.98300000001</v>
      </c>
      <c r="J8" s="18">
        <v>143253.94699999999</v>
      </c>
      <c r="K8" s="18">
        <v>152205.212</v>
      </c>
      <c r="L8" s="18">
        <v>158934.49400000001</v>
      </c>
      <c r="M8" s="18">
        <v>167705.967</v>
      </c>
      <c r="N8" s="18">
        <v>172820.49100000001</v>
      </c>
      <c r="O8" s="18">
        <v>191038.59099999999</v>
      </c>
      <c r="P8" s="18">
        <v>198175.39499999999</v>
      </c>
      <c r="Q8" s="18">
        <v>216221.106</v>
      </c>
      <c r="R8" s="18">
        <v>224991.63099999999</v>
      </c>
      <c r="S8" s="18">
        <v>232547.255</v>
      </c>
    </row>
    <row r="9" spans="1:19">
      <c r="A9" s="10" t="str">
        <f>CONCATENATE(0,2)</f>
        <v>02</v>
      </c>
      <c r="B9" s="10" t="s">
        <v>58</v>
      </c>
      <c r="C9" s="15" t="s">
        <v>25</v>
      </c>
      <c r="D9" s="16">
        <v>399514.62400000001</v>
      </c>
      <c r="E9" s="16">
        <v>423005.49900000001</v>
      </c>
      <c r="F9" s="16">
        <v>433008.16600000003</v>
      </c>
      <c r="G9" s="16">
        <v>456019.29599999997</v>
      </c>
      <c r="H9" s="16">
        <v>461581.27399999998</v>
      </c>
      <c r="I9" s="16">
        <v>457556.565</v>
      </c>
      <c r="J9" s="16">
        <v>407745.94799999997</v>
      </c>
      <c r="K9" s="16">
        <v>428162.54599999997</v>
      </c>
      <c r="L9" s="16">
        <v>440700.66200000001</v>
      </c>
      <c r="M9" s="16">
        <v>456024.47200000001</v>
      </c>
      <c r="N9" s="16">
        <v>465524.69500000001</v>
      </c>
      <c r="O9" s="16">
        <v>473362.348</v>
      </c>
      <c r="P9" s="16">
        <v>505937.65700000001</v>
      </c>
      <c r="Q9" s="16">
        <v>528019.77800000005</v>
      </c>
      <c r="R9" s="16">
        <v>545081.86899999995</v>
      </c>
      <c r="S9" s="16">
        <v>557853.09100000001</v>
      </c>
    </row>
    <row r="10" spans="1:19">
      <c r="A10" s="10" t="str">
        <f>CONCATENATE(0,3)</f>
        <v>03</v>
      </c>
      <c r="B10" s="10" t="s">
        <v>59</v>
      </c>
      <c r="C10" s="17" t="s">
        <v>26</v>
      </c>
      <c r="D10" s="18">
        <v>76047.592999999993</v>
      </c>
      <c r="E10" s="18">
        <v>81546.009000000005</v>
      </c>
      <c r="F10" s="18">
        <v>87397.67</v>
      </c>
      <c r="G10" s="18">
        <v>93655.622000000003</v>
      </c>
      <c r="H10" s="18">
        <v>106199.42600000001</v>
      </c>
      <c r="I10" s="18">
        <v>108975.356</v>
      </c>
      <c r="J10" s="18">
        <v>108338.811</v>
      </c>
      <c r="K10" s="18">
        <v>110656.4</v>
      </c>
      <c r="L10" s="18">
        <v>114707.762</v>
      </c>
      <c r="M10" s="18">
        <v>117345.833</v>
      </c>
      <c r="N10" s="18">
        <v>115027.644</v>
      </c>
      <c r="O10" s="18">
        <v>114871.33500000001</v>
      </c>
      <c r="P10" s="18">
        <v>130096.58</v>
      </c>
      <c r="Q10" s="18">
        <v>134227.78200000001</v>
      </c>
      <c r="R10" s="18">
        <v>148655.84700000001</v>
      </c>
      <c r="S10" s="18">
        <v>174246.239</v>
      </c>
    </row>
    <row r="11" spans="1:19">
      <c r="A11" s="10" t="str">
        <f>CONCATENATE(0,4)</f>
        <v>04</v>
      </c>
      <c r="B11" s="10" t="s">
        <v>60</v>
      </c>
      <c r="C11" s="15" t="s">
        <v>27</v>
      </c>
      <c r="D11" s="16">
        <v>1047511.322</v>
      </c>
      <c r="E11" s="16">
        <v>1059561.0249999999</v>
      </c>
      <c r="F11" s="16">
        <v>1038533.775</v>
      </c>
      <c r="G11" s="16">
        <v>1014280.35</v>
      </c>
      <c r="H11" s="16">
        <v>947575.49300000002</v>
      </c>
      <c r="I11" s="16">
        <v>867231.04399999999</v>
      </c>
      <c r="J11" s="16">
        <v>780757.429</v>
      </c>
      <c r="K11" s="16">
        <v>753968.59100000001</v>
      </c>
      <c r="L11" s="16">
        <v>726503.85600000003</v>
      </c>
      <c r="M11" s="16">
        <v>714787.06499999994</v>
      </c>
      <c r="N11" s="16">
        <v>721085.06299999997</v>
      </c>
      <c r="O11" s="16">
        <v>687268.58200000005</v>
      </c>
      <c r="P11" s="16">
        <v>638740.80299999996</v>
      </c>
      <c r="Q11" s="16">
        <v>601066.48699999996</v>
      </c>
      <c r="R11" s="16">
        <v>537722.196</v>
      </c>
      <c r="S11" s="16">
        <v>528896.04</v>
      </c>
    </row>
    <row r="12" spans="1:19">
      <c r="A12" s="10" t="str">
        <f>CONCATENATE(0,5)</f>
        <v>05</v>
      </c>
      <c r="B12" s="10" t="s">
        <v>61</v>
      </c>
      <c r="C12" s="17" t="s">
        <v>28</v>
      </c>
      <c r="D12" s="18">
        <v>436573.51799999998</v>
      </c>
      <c r="E12" s="18">
        <v>449143.88199999998</v>
      </c>
      <c r="F12" s="18">
        <v>458867.90700000001</v>
      </c>
      <c r="G12" s="18">
        <v>480488.19400000002</v>
      </c>
      <c r="H12" s="18">
        <v>500478.65700000001</v>
      </c>
      <c r="I12" s="18">
        <v>498326.77500000002</v>
      </c>
      <c r="J12" s="18">
        <v>421327.489</v>
      </c>
      <c r="K12" s="18">
        <v>489951.77600000001</v>
      </c>
      <c r="L12" s="18">
        <v>523207.11200000002</v>
      </c>
      <c r="M12" s="18">
        <v>549551.80200000003</v>
      </c>
      <c r="N12" s="18">
        <v>538206.98699999996</v>
      </c>
      <c r="O12" s="18">
        <v>565824.82499999995</v>
      </c>
      <c r="P12" s="18">
        <v>573850.06799999997</v>
      </c>
      <c r="Q12" s="18">
        <v>582858.42700000003</v>
      </c>
      <c r="R12" s="18">
        <v>613737.77500000002</v>
      </c>
      <c r="S12" s="18">
        <v>621735.14</v>
      </c>
    </row>
    <row r="13" spans="1:19">
      <c r="A13" s="10" t="str">
        <f>CONCATENATE(0,6)</f>
        <v>06</v>
      </c>
      <c r="B13" s="10" t="s">
        <v>62</v>
      </c>
      <c r="C13" s="15" t="s">
        <v>29</v>
      </c>
      <c r="D13" s="16">
        <v>67732.929999999993</v>
      </c>
      <c r="E13" s="16">
        <v>67794.051000000007</v>
      </c>
      <c r="F13" s="16">
        <v>68258.171000000002</v>
      </c>
      <c r="G13" s="16">
        <v>72533.785000000003</v>
      </c>
      <c r="H13" s="16">
        <v>77526.37</v>
      </c>
      <c r="I13" s="16">
        <v>78953.717000000004</v>
      </c>
      <c r="J13" s="16">
        <v>76446.899999999994</v>
      </c>
      <c r="K13" s="16">
        <v>81992.178</v>
      </c>
      <c r="L13" s="16">
        <v>87944.968999999997</v>
      </c>
      <c r="M13" s="16">
        <v>90540.289000000004</v>
      </c>
      <c r="N13" s="16">
        <v>91422.445999999996</v>
      </c>
      <c r="O13" s="16">
        <v>93707.678</v>
      </c>
      <c r="P13" s="16">
        <v>95357.744999999995</v>
      </c>
      <c r="Q13" s="16">
        <v>101200.62699999999</v>
      </c>
      <c r="R13" s="16">
        <v>105464.29</v>
      </c>
      <c r="S13" s="16">
        <v>108110.288</v>
      </c>
    </row>
    <row r="14" spans="1:19">
      <c r="A14" s="10" t="str">
        <f>CONCATENATE(0,7)</f>
        <v>07</v>
      </c>
      <c r="B14" s="10" t="s">
        <v>63</v>
      </c>
      <c r="C14" s="17" t="s">
        <v>30</v>
      </c>
      <c r="D14" s="18">
        <v>248123.22700000001</v>
      </c>
      <c r="E14" s="18">
        <v>238375.89</v>
      </c>
      <c r="F14" s="18">
        <v>240279.55900000001</v>
      </c>
      <c r="G14" s="18">
        <v>248414.302</v>
      </c>
      <c r="H14" s="18">
        <v>252536.304</v>
      </c>
      <c r="I14" s="18">
        <v>258289.89</v>
      </c>
      <c r="J14" s="18">
        <v>256698.36199999999</v>
      </c>
      <c r="K14" s="18">
        <v>270989.33100000001</v>
      </c>
      <c r="L14" s="18">
        <v>279446.58399999997</v>
      </c>
      <c r="M14" s="18">
        <v>284733.625</v>
      </c>
      <c r="N14" s="18">
        <v>280925.27299999999</v>
      </c>
      <c r="O14" s="18">
        <v>295158.11300000001</v>
      </c>
      <c r="P14" s="18">
        <v>290463.614</v>
      </c>
      <c r="Q14" s="18">
        <v>290645.76400000002</v>
      </c>
      <c r="R14" s="18">
        <v>282833.40299999999</v>
      </c>
      <c r="S14" s="18">
        <v>276850.55200000003</v>
      </c>
    </row>
    <row r="15" spans="1:19">
      <c r="A15" s="10" t="str">
        <f>CONCATENATE(0,8)</f>
        <v>08</v>
      </c>
      <c r="B15" s="10" t="s">
        <v>64</v>
      </c>
      <c r="C15" s="15" t="s">
        <v>31</v>
      </c>
      <c r="D15" s="16">
        <v>360426.663</v>
      </c>
      <c r="E15" s="16">
        <v>376662.63699999999</v>
      </c>
      <c r="F15" s="16">
        <v>389210.79399999999</v>
      </c>
      <c r="G15" s="16">
        <v>419631.53899999999</v>
      </c>
      <c r="H15" s="16">
        <v>434649.92</v>
      </c>
      <c r="I15" s="16">
        <v>440792.88699999999</v>
      </c>
      <c r="J15" s="16">
        <v>401079.179</v>
      </c>
      <c r="K15" s="16">
        <v>417796.42</v>
      </c>
      <c r="L15" s="16">
        <v>427430.027</v>
      </c>
      <c r="M15" s="16">
        <v>459166.22</v>
      </c>
      <c r="N15" s="16">
        <v>476290.19699999999</v>
      </c>
      <c r="O15" s="16">
        <v>486857.75900000002</v>
      </c>
      <c r="P15" s="16">
        <v>515187.55300000001</v>
      </c>
      <c r="Q15" s="16">
        <v>540446.93700000003</v>
      </c>
      <c r="R15" s="16">
        <v>558439.59600000002</v>
      </c>
      <c r="S15" s="16">
        <v>567395.31000000006</v>
      </c>
    </row>
    <row r="16" spans="1:19">
      <c r="A16" s="10" t="str">
        <f>CONCATENATE(0,9)</f>
        <v>09</v>
      </c>
      <c r="B16" s="10" t="s">
        <v>65</v>
      </c>
      <c r="C16" s="17" t="s">
        <v>32</v>
      </c>
      <c r="D16" s="18">
        <v>2132929.372</v>
      </c>
      <c r="E16" s="18">
        <v>2226949.736</v>
      </c>
      <c r="F16" s="18">
        <v>2258091.5830000001</v>
      </c>
      <c r="G16" s="18">
        <v>2374722.8859999999</v>
      </c>
      <c r="H16" s="18">
        <v>2408565.8650000002</v>
      </c>
      <c r="I16" s="18">
        <v>2450391.202</v>
      </c>
      <c r="J16" s="18">
        <v>2362516.4389999998</v>
      </c>
      <c r="K16" s="18">
        <v>2446910.4389999998</v>
      </c>
      <c r="L16" s="18">
        <v>2533806.8930000002</v>
      </c>
      <c r="M16" s="18">
        <v>2633934.642</v>
      </c>
      <c r="N16" s="18">
        <v>2673066.3309999998</v>
      </c>
      <c r="O16" s="18">
        <v>2729859.4539999999</v>
      </c>
      <c r="P16" s="18">
        <v>2836540.2519999999</v>
      </c>
      <c r="Q16" s="18">
        <v>2961597.62</v>
      </c>
      <c r="R16" s="18">
        <v>3046955.9249999998</v>
      </c>
      <c r="S16" s="18">
        <v>3129179.8769999999</v>
      </c>
    </row>
    <row r="17" spans="1:19">
      <c r="A17" s="10" t="str">
        <f>CONCATENATE(10, )</f>
        <v>10</v>
      </c>
      <c r="B17" s="10" t="s">
        <v>66</v>
      </c>
      <c r="C17" s="15" t="s">
        <v>33</v>
      </c>
      <c r="D17" s="16">
        <v>152922.72700000001</v>
      </c>
      <c r="E17" s="16">
        <v>157662.28099999999</v>
      </c>
      <c r="F17" s="16">
        <v>155001.886</v>
      </c>
      <c r="G17" s="16">
        <v>160388.08100000001</v>
      </c>
      <c r="H17" s="16">
        <v>162709.802</v>
      </c>
      <c r="I17" s="16">
        <v>165722.989</v>
      </c>
      <c r="J17" s="16">
        <v>163083.647</v>
      </c>
      <c r="K17" s="16">
        <v>169268.084</v>
      </c>
      <c r="L17" s="16">
        <v>176314.71299999999</v>
      </c>
      <c r="M17" s="16">
        <v>182943.05600000001</v>
      </c>
      <c r="N17" s="16">
        <v>189052.81200000001</v>
      </c>
      <c r="O17" s="16">
        <v>193539.476</v>
      </c>
      <c r="P17" s="16">
        <v>194989.45699999999</v>
      </c>
      <c r="Q17" s="16">
        <v>202282.36799999999</v>
      </c>
      <c r="R17" s="16">
        <v>199507.56</v>
      </c>
      <c r="S17" s="16">
        <v>201196.05</v>
      </c>
    </row>
    <row r="18" spans="1:19">
      <c r="A18" s="10" t="str">
        <f>CONCATENATE(11, )</f>
        <v>11</v>
      </c>
      <c r="B18" s="10" t="s">
        <v>67</v>
      </c>
      <c r="C18" s="17" t="s">
        <v>34</v>
      </c>
      <c r="D18" s="18">
        <v>438354.38699999999</v>
      </c>
      <c r="E18" s="18">
        <v>450953.15500000003</v>
      </c>
      <c r="F18" s="18">
        <v>454625.55900000001</v>
      </c>
      <c r="G18" s="18">
        <v>477646.929</v>
      </c>
      <c r="H18" s="18">
        <v>488729.60399999999</v>
      </c>
      <c r="I18" s="18">
        <v>503024.42300000001</v>
      </c>
      <c r="J18" s="18">
        <v>481674.90600000002</v>
      </c>
      <c r="K18" s="18">
        <v>517168.68099999998</v>
      </c>
      <c r="L18" s="18">
        <v>548163.17000000004</v>
      </c>
      <c r="M18" s="18">
        <v>570921.98699999996</v>
      </c>
      <c r="N18" s="18">
        <v>594575.53200000001</v>
      </c>
      <c r="O18" s="18">
        <v>621005.83600000001</v>
      </c>
      <c r="P18" s="18">
        <v>661221.48800000001</v>
      </c>
      <c r="Q18" s="18">
        <v>689277.31400000001</v>
      </c>
      <c r="R18" s="18">
        <v>721583.58200000005</v>
      </c>
      <c r="S18" s="18">
        <v>729919.38899999997</v>
      </c>
    </row>
    <row r="19" spans="1:19">
      <c r="A19" s="10" t="str">
        <f>CONCATENATE(12, )</f>
        <v>12</v>
      </c>
      <c r="B19" s="10" t="s">
        <v>68</v>
      </c>
      <c r="C19" s="15" t="s">
        <v>35</v>
      </c>
      <c r="D19" s="16">
        <v>182713.981</v>
      </c>
      <c r="E19" s="16">
        <v>192557.837</v>
      </c>
      <c r="F19" s="16">
        <v>195219.889</v>
      </c>
      <c r="G19" s="16">
        <v>199540.65</v>
      </c>
      <c r="H19" s="16">
        <v>204879.83</v>
      </c>
      <c r="I19" s="16">
        <v>208284.821</v>
      </c>
      <c r="J19" s="16">
        <v>201239.31599999999</v>
      </c>
      <c r="K19" s="16">
        <v>211890.535</v>
      </c>
      <c r="L19" s="16">
        <v>214478.174</v>
      </c>
      <c r="M19" s="16">
        <v>218118.481</v>
      </c>
      <c r="N19" s="16">
        <v>218811.378</v>
      </c>
      <c r="O19" s="16">
        <v>229021.25599999999</v>
      </c>
      <c r="P19" s="16">
        <v>232024.32000000001</v>
      </c>
      <c r="Q19" s="16">
        <v>236941.18299999999</v>
      </c>
      <c r="R19" s="16">
        <v>235931.00700000001</v>
      </c>
      <c r="S19" s="16">
        <v>242952.94200000001</v>
      </c>
    </row>
    <row r="20" spans="1:19">
      <c r="A20" s="10" t="str">
        <f>CONCATENATE(13, )</f>
        <v>13</v>
      </c>
      <c r="B20" s="10" t="s">
        <v>69</v>
      </c>
      <c r="C20" s="17" t="s">
        <v>36</v>
      </c>
      <c r="D20" s="18">
        <v>179553.378</v>
      </c>
      <c r="E20" s="18">
        <v>191549.579</v>
      </c>
      <c r="F20" s="18">
        <v>190073.77900000001</v>
      </c>
      <c r="G20" s="18">
        <v>195404.535</v>
      </c>
      <c r="H20" s="18">
        <v>201655.41800000001</v>
      </c>
      <c r="I20" s="18">
        <v>208800.33499999999</v>
      </c>
      <c r="J20" s="18">
        <v>195581.12599999999</v>
      </c>
      <c r="K20" s="18">
        <v>206303.584</v>
      </c>
      <c r="L20" s="18">
        <v>214569.18799999999</v>
      </c>
      <c r="M20" s="18">
        <v>222797.005</v>
      </c>
      <c r="N20" s="18">
        <v>230982.76699999999</v>
      </c>
      <c r="O20" s="18">
        <v>240079.59400000001</v>
      </c>
      <c r="P20" s="18">
        <v>253581.601</v>
      </c>
      <c r="Q20" s="18">
        <v>264155.70400000003</v>
      </c>
      <c r="R20" s="18">
        <v>264114.69300000003</v>
      </c>
      <c r="S20" s="18">
        <v>272561.29700000002</v>
      </c>
    </row>
    <row r="21" spans="1:19">
      <c r="A21" s="10" t="str">
        <f>CONCATENATE(14, )</f>
        <v>14</v>
      </c>
      <c r="B21" s="10" t="s">
        <v>70</v>
      </c>
      <c r="C21" s="15" t="s">
        <v>37</v>
      </c>
      <c r="D21" s="16">
        <v>794957.32200000004</v>
      </c>
      <c r="E21" s="16">
        <v>819238.31</v>
      </c>
      <c r="F21" s="16">
        <v>842128.81299999997</v>
      </c>
      <c r="G21" s="16">
        <v>886009.72600000002</v>
      </c>
      <c r="H21" s="16">
        <v>913139.83400000003</v>
      </c>
      <c r="I21" s="16">
        <v>918573.45600000001</v>
      </c>
      <c r="J21" s="16">
        <v>870319.1</v>
      </c>
      <c r="K21" s="16">
        <v>925371.83700000006</v>
      </c>
      <c r="L21" s="16">
        <v>953148.05599999998</v>
      </c>
      <c r="M21" s="16">
        <v>995285.99899999995</v>
      </c>
      <c r="N21" s="16">
        <v>1018578.607</v>
      </c>
      <c r="O21" s="16">
        <v>1062083.7760000001</v>
      </c>
      <c r="P21" s="16">
        <v>1107681.987</v>
      </c>
      <c r="Q21" s="16">
        <v>1162001.0619999999</v>
      </c>
      <c r="R21" s="16">
        <v>1192385.6510000001</v>
      </c>
      <c r="S21" s="16">
        <v>1226570.1410000001</v>
      </c>
    </row>
    <row r="22" spans="1:19">
      <c r="A22" s="10" t="str">
        <f>CONCATENATE(15, )</f>
        <v>15</v>
      </c>
      <c r="B22" s="10" t="s">
        <v>71</v>
      </c>
      <c r="C22" s="17" t="s">
        <v>38</v>
      </c>
      <c r="D22" s="18">
        <v>1048403.59</v>
      </c>
      <c r="E22" s="18">
        <v>1073840.81</v>
      </c>
      <c r="F22" s="18">
        <v>1099376.794</v>
      </c>
      <c r="G22" s="18">
        <v>1150701.95</v>
      </c>
      <c r="H22" s="18">
        <v>1184658.4280000001</v>
      </c>
      <c r="I22" s="18">
        <v>1198144.3500000001</v>
      </c>
      <c r="J22" s="18">
        <v>1138727.9180000001</v>
      </c>
      <c r="K22" s="18">
        <v>1226813.6869999999</v>
      </c>
      <c r="L22" s="18">
        <v>1283448.1969999999</v>
      </c>
      <c r="M22" s="18">
        <v>1339994.611</v>
      </c>
      <c r="N22" s="18">
        <v>1365154.2290000001</v>
      </c>
      <c r="O22" s="18">
        <v>1405514.291</v>
      </c>
      <c r="P22" s="18">
        <v>1438521.879</v>
      </c>
      <c r="Q22" s="18">
        <v>1481449.9680000001</v>
      </c>
      <c r="R22" s="18">
        <v>1542591.568</v>
      </c>
      <c r="S22" s="18">
        <v>1584063.7849999999</v>
      </c>
    </row>
    <row r="23" spans="1:19">
      <c r="A23" s="10" t="str">
        <f>CONCATENATE(16, )</f>
        <v>16</v>
      </c>
      <c r="B23" s="10" t="s">
        <v>72</v>
      </c>
      <c r="C23" s="15" t="s">
        <v>39</v>
      </c>
      <c r="D23" s="16">
        <v>294468.30599999998</v>
      </c>
      <c r="E23" s="16">
        <v>301021.64199999999</v>
      </c>
      <c r="F23" s="16">
        <v>306026.39500000002</v>
      </c>
      <c r="G23" s="16">
        <v>320451.42599999998</v>
      </c>
      <c r="H23" s="16">
        <v>328272.19</v>
      </c>
      <c r="I23" s="16">
        <v>334657.91399999999</v>
      </c>
      <c r="J23" s="16">
        <v>317003.04200000002</v>
      </c>
      <c r="K23" s="16">
        <v>329767.26</v>
      </c>
      <c r="L23" s="16">
        <v>343275.66399999999</v>
      </c>
      <c r="M23" s="16">
        <v>352030.38699999999</v>
      </c>
      <c r="N23" s="16">
        <v>359465.98700000002</v>
      </c>
      <c r="O23" s="16">
        <v>383195.32</v>
      </c>
      <c r="P23" s="16">
        <v>391667.43099999998</v>
      </c>
      <c r="Q23" s="16">
        <v>408268.91800000001</v>
      </c>
      <c r="R23" s="16">
        <v>422124.7</v>
      </c>
      <c r="S23" s="16">
        <v>430351.92599999998</v>
      </c>
    </row>
    <row r="24" spans="1:19">
      <c r="A24" s="10" t="str">
        <f>CONCATENATE(17, )</f>
        <v>17</v>
      </c>
      <c r="B24" s="10" t="s">
        <v>73</v>
      </c>
      <c r="C24" s="17" t="s">
        <v>40</v>
      </c>
      <c r="D24" s="18">
        <v>158055.834</v>
      </c>
      <c r="E24" s="18">
        <v>159734.875</v>
      </c>
      <c r="F24" s="18">
        <v>171279.47099999999</v>
      </c>
      <c r="G24" s="18">
        <v>168177.81</v>
      </c>
      <c r="H24" s="18">
        <v>169325.36199999999</v>
      </c>
      <c r="I24" s="18">
        <v>169672.50700000001</v>
      </c>
      <c r="J24" s="18">
        <v>168348.348</v>
      </c>
      <c r="K24" s="18">
        <v>174984.467</v>
      </c>
      <c r="L24" s="18">
        <v>174678.08799999999</v>
      </c>
      <c r="M24" s="18">
        <v>175717.837</v>
      </c>
      <c r="N24" s="18">
        <v>182126.14300000001</v>
      </c>
      <c r="O24" s="18">
        <v>184150.26300000001</v>
      </c>
      <c r="P24" s="18">
        <v>186472.28200000001</v>
      </c>
      <c r="Q24" s="18">
        <v>192344.91099999999</v>
      </c>
      <c r="R24" s="18">
        <v>202253.571</v>
      </c>
      <c r="S24" s="18">
        <v>201299.745</v>
      </c>
    </row>
    <row r="25" spans="1:19">
      <c r="A25" s="10" t="str">
        <f>CONCATENATE(18, )</f>
        <v>18</v>
      </c>
      <c r="B25" s="10" t="s">
        <v>74</v>
      </c>
      <c r="C25" s="15" t="s">
        <v>41</v>
      </c>
      <c r="D25" s="16">
        <v>76105.195999999996</v>
      </c>
      <c r="E25" s="16">
        <v>86879.422000000006</v>
      </c>
      <c r="F25" s="16">
        <v>90269.846999999994</v>
      </c>
      <c r="G25" s="16">
        <v>92165.697</v>
      </c>
      <c r="H25" s="16">
        <v>91675.275999999998</v>
      </c>
      <c r="I25" s="16">
        <v>98292.89</v>
      </c>
      <c r="J25" s="16">
        <v>93038.497000000003</v>
      </c>
      <c r="K25" s="16">
        <v>97786.134000000005</v>
      </c>
      <c r="L25" s="16">
        <v>100704.16</v>
      </c>
      <c r="M25" s="16">
        <v>100800.21799999999</v>
      </c>
      <c r="N25" s="16">
        <v>103627.459</v>
      </c>
      <c r="O25" s="16">
        <v>109267.967</v>
      </c>
      <c r="P25" s="16">
        <v>114883.65399999999</v>
      </c>
      <c r="Q25" s="16">
        <v>119686.74</v>
      </c>
      <c r="R25" s="16">
        <v>121602.292</v>
      </c>
      <c r="S25" s="16">
        <v>120415.54700000001</v>
      </c>
    </row>
    <row r="26" spans="1:19">
      <c r="A26" s="10" t="str">
        <f>CONCATENATE(19, )</f>
        <v>19</v>
      </c>
      <c r="B26" s="10" t="s">
        <v>75</v>
      </c>
      <c r="C26" s="17" t="s">
        <v>42</v>
      </c>
      <c r="D26" s="18">
        <v>803888.52800000005</v>
      </c>
      <c r="E26" s="18">
        <v>849841.554</v>
      </c>
      <c r="F26" s="18">
        <v>885438.78700000001</v>
      </c>
      <c r="G26" s="18">
        <v>946837.91599999997</v>
      </c>
      <c r="H26" s="18">
        <v>1004636.5209999999</v>
      </c>
      <c r="I26" s="18">
        <v>1020366.768</v>
      </c>
      <c r="J26" s="18">
        <v>952725.77800000005</v>
      </c>
      <c r="K26" s="18">
        <v>1025184.258</v>
      </c>
      <c r="L26" s="18">
        <v>1069812.2679999999</v>
      </c>
      <c r="M26" s="18">
        <v>1113817.7660000001</v>
      </c>
      <c r="N26" s="18">
        <v>1124999.8929999999</v>
      </c>
      <c r="O26" s="18">
        <v>1162064.865</v>
      </c>
      <c r="P26" s="18">
        <v>1219286.8459999999</v>
      </c>
      <c r="Q26" s="18">
        <v>1239320.882</v>
      </c>
      <c r="R26" s="18">
        <v>1278690.6159999999</v>
      </c>
      <c r="S26" s="18">
        <v>1324742.9650000001</v>
      </c>
    </row>
    <row r="27" spans="1:19">
      <c r="A27" s="10" t="str">
        <f>CONCATENATE(20, )</f>
        <v>20</v>
      </c>
      <c r="B27" s="10" t="s">
        <v>76</v>
      </c>
      <c r="C27" s="15" t="s">
        <v>43</v>
      </c>
      <c r="D27" s="16">
        <v>202963.93599999999</v>
      </c>
      <c r="E27" s="16">
        <v>210757.19200000001</v>
      </c>
      <c r="F27" s="16">
        <v>213677.217</v>
      </c>
      <c r="G27" s="16">
        <v>218023.57500000001</v>
      </c>
      <c r="H27" s="16">
        <v>219815.36300000001</v>
      </c>
      <c r="I27" s="16">
        <v>226633.78700000001</v>
      </c>
      <c r="J27" s="16">
        <v>224510.70499999999</v>
      </c>
      <c r="K27" s="16">
        <v>228089.144</v>
      </c>
      <c r="L27" s="16">
        <v>234955.83799999999</v>
      </c>
      <c r="M27" s="16">
        <v>239680.171</v>
      </c>
      <c r="N27" s="16">
        <v>245515.976</v>
      </c>
      <c r="O27" s="16">
        <v>250555.69399999999</v>
      </c>
      <c r="P27" s="16">
        <v>260507.541</v>
      </c>
      <c r="Q27" s="16">
        <v>256411.476</v>
      </c>
      <c r="R27" s="16">
        <v>250441.891</v>
      </c>
      <c r="S27" s="16">
        <v>262170.23800000001</v>
      </c>
    </row>
    <row r="28" spans="1:19">
      <c r="A28" s="10" t="str">
        <f>CONCATENATE(21, )</f>
        <v>21</v>
      </c>
      <c r="B28" s="10" t="s">
        <v>77</v>
      </c>
      <c r="C28" s="17" t="s">
        <v>44</v>
      </c>
      <c r="D28" s="18">
        <v>395907.25799999997</v>
      </c>
      <c r="E28" s="18">
        <v>405907.94300000003</v>
      </c>
      <c r="F28" s="18">
        <v>428179.29399999999</v>
      </c>
      <c r="G28" s="18">
        <v>447201.40299999999</v>
      </c>
      <c r="H28" s="18">
        <v>465818.72200000001</v>
      </c>
      <c r="I28" s="18">
        <v>468969.47100000002</v>
      </c>
      <c r="J28" s="18">
        <v>432578.67599999998</v>
      </c>
      <c r="K28" s="18">
        <v>469967.84</v>
      </c>
      <c r="L28" s="18">
        <v>493353.22399999999</v>
      </c>
      <c r="M28" s="18">
        <v>524226.05800000002</v>
      </c>
      <c r="N28" s="18">
        <v>519256.53499999997</v>
      </c>
      <c r="O28" s="18">
        <v>524307.54599999997</v>
      </c>
      <c r="P28" s="18">
        <v>539447.24699999997</v>
      </c>
      <c r="Q28" s="18">
        <v>553071.56999999995</v>
      </c>
      <c r="R28" s="18">
        <v>587299.17200000002</v>
      </c>
      <c r="S28" s="18">
        <v>601167.72600000002</v>
      </c>
    </row>
    <row r="29" spans="1:19">
      <c r="A29" s="10" t="str">
        <f>CONCATENATE(22, )</f>
        <v>22</v>
      </c>
      <c r="B29" s="10" t="s">
        <v>78</v>
      </c>
      <c r="C29" s="15" t="s">
        <v>45</v>
      </c>
      <c r="D29" s="16">
        <v>212106.71299999999</v>
      </c>
      <c r="E29" s="16">
        <v>227917.27499999999</v>
      </c>
      <c r="F29" s="16">
        <v>243311.19</v>
      </c>
      <c r="G29" s="16">
        <v>258448.27100000001</v>
      </c>
      <c r="H29" s="16">
        <v>271622.05099999998</v>
      </c>
      <c r="I29" s="16">
        <v>278348.40500000003</v>
      </c>
      <c r="J29" s="16">
        <v>270311.39799999999</v>
      </c>
      <c r="K29" s="16">
        <v>287403.16899999999</v>
      </c>
      <c r="L29" s="16">
        <v>308865.228</v>
      </c>
      <c r="M29" s="16">
        <v>318294.37199999997</v>
      </c>
      <c r="N29" s="16">
        <v>319989.728</v>
      </c>
      <c r="O29" s="16">
        <v>345653.114</v>
      </c>
      <c r="P29" s="16">
        <v>369835.745</v>
      </c>
      <c r="Q29" s="16">
        <v>385705.11099999998</v>
      </c>
      <c r="R29" s="16">
        <v>401850.47100000002</v>
      </c>
      <c r="S29" s="16">
        <v>413808.11800000002</v>
      </c>
    </row>
    <row r="30" spans="1:19">
      <c r="A30" s="10" t="str">
        <f>CONCATENATE(23, )</f>
        <v>23</v>
      </c>
      <c r="B30" s="10" t="s">
        <v>79</v>
      </c>
      <c r="C30" s="17" t="s">
        <v>46</v>
      </c>
      <c r="D30" s="18">
        <v>144233.01999999999</v>
      </c>
      <c r="E30" s="18">
        <v>156941.59899999999</v>
      </c>
      <c r="F30" s="18">
        <v>163681.66399999999</v>
      </c>
      <c r="G30" s="18">
        <v>174364.522</v>
      </c>
      <c r="H30" s="18">
        <v>192904.58199999999</v>
      </c>
      <c r="I30" s="18">
        <v>203018.58100000001</v>
      </c>
      <c r="J30" s="18">
        <v>185671.74600000001</v>
      </c>
      <c r="K30" s="18">
        <v>195148.82800000001</v>
      </c>
      <c r="L30" s="18">
        <v>206053.84899999999</v>
      </c>
      <c r="M30" s="18">
        <v>215709.87100000001</v>
      </c>
      <c r="N30" s="18">
        <v>225272.66699999999</v>
      </c>
      <c r="O30" s="18">
        <v>233661.538</v>
      </c>
      <c r="P30" s="18">
        <v>245512.27499999999</v>
      </c>
      <c r="Q30" s="18">
        <v>263378.223</v>
      </c>
      <c r="R30" s="18">
        <v>274581.26500000001</v>
      </c>
      <c r="S30" s="18">
        <v>288571.66100000002</v>
      </c>
    </row>
    <row r="31" spans="1:19">
      <c r="A31" s="10" t="str">
        <f>CONCATENATE(24, )</f>
        <v>24</v>
      </c>
      <c r="B31" s="10" t="s">
        <v>80</v>
      </c>
      <c r="C31" s="15" t="s">
        <v>47</v>
      </c>
      <c r="D31" s="16">
        <v>224280.26699999999</v>
      </c>
      <c r="E31" s="16">
        <v>237464.465</v>
      </c>
      <c r="F31" s="16">
        <v>247240.38800000001</v>
      </c>
      <c r="G31" s="16">
        <v>258649.446</v>
      </c>
      <c r="H31" s="16">
        <v>264315.63099999999</v>
      </c>
      <c r="I31" s="16">
        <v>270024.005</v>
      </c>
      <c r="J31" s="16">
        <v>255845.96100000001</v>
      </c>
      <c r="K31" s="16">
        <v>269397.21999999997</v>
      </c>
      <c r="L31" s="16">
        <v>283881.74599999998</v>
      </c>
      <c r="M31" s="16">
        <v>297293.962</v>
      </c>
      <c r="N31" s="16">
        <v>307896.46999999997</v>
      </c>
      <c r="O31" s="16">
        <v>315395.65299999999</v>
      </c>
      <c r="P31" s="16">
        <v>330163.06</v>
      </c>
      <c r="Q31" s="16">
        <v>342485.81699999998</v>
      </c>
      <c r="R31" s="16">
        <v>358909.59</v>
      </c>
      <c r="S31" s="16">
        <v>374094.011</v>
      </c>
    </row>
    <row r="32" spans="1:19">
      <c r="A32" s="10" t="str">
        <f>CONCATENATE(25, )</f>
        <v>25</v>
      </c>
      <c r="B32" s="10" t="s">
        <v>81</v>
      </c>
      <c r="C32" s="17" t="s">
        <v>48</v>
      </c>
      <c r="D32" s="18">
        <v>268247.06599999999</v>
      </c>
      <c r="E32" s="18">
        <v>284658.62900000002</v>
      </c>
      <c r="F32" s="18">
        <v>285708.48200000002</v>
      </c>
      <c r="G32" s="18">
        <v>294951.69500000001</v>
      </c>
      <c r="H32" s="18">
        <v>305622.53700000001</v>
      </c>
      <c r="I32" s="18">
        <v>316380.79800000001</v>
      </c>
      <c r="J32" s="18">
        <v>303066.17499999999</v>
      </c>
      <c r="K32" s="18">
        <v>312655.11300000001</v>
      </c>
      <c r="L32" s="18">
        <v>318762.63799999998</v>
      </c>
      <c r="M32" s="18">
        <v>330191.38699999999</v>
      </c>
      <c r="N32" s="18">
        <v>334097.30699999997</v>
      </c>
      <c r="O32" s="18">
        <v>341211.83100000001</v>
      </c>
      <c r="P32" s="18">
        <v>361904.43599999999</v>
      </c>
      <c r="Q32" s="18">
        <v>381837.76400000002</v>
      </c>
      <c r="R32" s="18">
        <v>385283.092</v>
      </c>
      <c r="S32" s="18">
        <v>395849.29300000001</v>
      </c>
    </row>
    <row r="33" spans="1:19">
      <c r="A33" s="10" t="str">
        <f>CONCATENATE(26, )</f>
        <v>26</v>
      </c>
      <c r="B33" s="10" t="s">
        <v>82</v>
      </c>
      <c r="C33" s="15" t="s">
        <v>49</v>
      </c>
      <c r="D33" s="16">
        <v>365533.72700000001</v>
      </c>
      <c r="E33" s="16">
        <v>384484.32500000001</v>
      </c>
      <c r="F33" s="16">
        <v>404881.25400000002</v>
      </c>
      <c r="G33" s="16">
        <v>429625.18900000001</v>
      </c>
      <c r="H33" s="16">
        <v>435397.34299999999</v>
      </c>
      <c r="I33" s="16">
        <v>436717.18900000001</v>
      </c>
      <c r="J33" s="16">
        <v>410374.27100000001</v>
      </c>
      <c r="K33" s="16">
        <v>431501.91899999999</v>
      </c>
      <c r="L33" s="16">
        <v>471510.17099999997</v>
      </c>
      <c r="M33" s="16">
        <v>495926.03100000002</v>
      </c>
      <c r="N33" s="16">
        <v>510315.674</v>
      </c>
      <c r="O33" s="16">
        <v>519083.26400000002</v>
      </c>
      <c r="P33" s="16">
        <v>537497.66700000002</v>
      </c>
      <c r="Q33" s="16">
        <v>567563.28</v>
      </c>
      <c r="R33" s="16">
        <v>572012.56700000004</v>
      </c>
      <c r="S33" s="16">
        <v>578668.79</v>
      </c>
    </row>
    <row r="34" spans="1:19">
      <c r="A34" s="10" t="str">
        <f>CONCATENATE(27, )</f>
        <v>27</v>
      </c>
      <c r="B34" s="10" t="s">
        <v>83</v>
      </c>
      <c r="C34" s="17" t="s">
        <v>50</v>
      </c>
      <c r="D34" s="18">
        <v>374891.40399999998</v>
      </c>
      <c r="E34" s="18">
        <v>391243.02899999998</v>
      </c>
      <c r="F34" s="18">
        <v>421079.73200000002</v>
      </c>
      <c r="G34" s="18">
        <v>445309.61599999998</v>
      </c>
      <c r="H34" s="18">
        <v>454079.11300000001</v>
      </c>
      <c r="I34" s="18">
        <v>475202.82699999999</v>
      </c>
      <c r="J34" s="18">
        <v>495944.15899999999</v>
      </c>
      <c r="K34" s="18">
        <v>525011.91700000002</v>
      </c>
      <c r="L34" s="18">
        <v>549751.13100000005</v>
      </c>
      <c r="M34" s="18">
        <v>564003.81099999999</v>
      </c>
      <c r="N34" s="18">
        <v>553628.20499999996</v>
      </c>
      <c r="O34" s="18">
        <v>562825.47100000002</v>
      </c>
      <c r="P34" s="18">
        <v>559067.97100000002</v>
      </c>
      <c r="Q34" s="18">
        <v>529902.799</v>
      </c>
      <c r="R34" s="18">
        <v>505141.84899999999</v>
      </c>
      <c r="S34" s="18">
        <v>463733.20799999998</v>
      </c>
    </row>
    <row r="35" spans="1:19">
      <c r="A35" s="10" t="str">
        <f>CONCATENATE(28, )</f>
        <v>28</v>
      </c>
      <c r="B35" s="10" t="s">
        <v>84</v>
      </c>
      <c r="C35" s="15" t="s">
        <v>51</v>
      </c>
      <c r="D35" s="16">
        <v>391574.43900000001</v>
      </c>
      <c r="E35" s="16">
        <v>410112.74599999998</v>
      </c>
      <c r="F35" s="16">
        <v>436490.98100000003</v>
      </c>
      <c r="G35" s="16">
        <v>449609.24</v>
      </c>
      <c r="H35" s="16">
        <v>464007.81199999998</v>
      </c>
      <c r="I35" s="16">
        <v>483350.66200000001</v>
      </c>
      <c r="J35" s="16">
        <v>439739.32299999997</v>
      </c>
      <c r="K35" s="16">
        <v>448215.11599999998</v>
      </c>
      <c r="L35" s="16">
        <v>456768.53499999997</v>
      </c>
      <c r="M35" s="16">
        <v>466371.32199999999</v>
      </c>
      <c r="N35" s="16">
        <v>473241.40100000001</v>
      </c>
      <c r="O35" s="16">
        <v>478550.58100000001</v>
      </c>
      <c r="P35" s="16">
        <v>490612.61599999998</v>
      </c>
      <c r="Q35" s="16">
        <v>490716.23700000002</v>
      </c>
      <c r="R35" s="16">
        <v>490025.603</v>
      </c>
      <c r="S35" s="16">
        <v>500964.94699999999</v>
      </c>
    </row>
    <row r="36" spans="1:19">
      <c r="A36" s="10" t="str">
        <f>CONCATENATE(29, )</f>
        <v>29</v>
      </c>
      <c r="B36" s="10" t="s">
        <v>85</v>
      </c>
      <c r="C36" s="17" t="s">
        <v>52</v>
      </c>
      <c r="D36" s="18">
        <v>83254.186000000002</v>
      </c>
      <c r="E36" s="18">
        <v>89789.73</v>
      </c>
      <c r="F36" s="18">
        <v>79279.278999999995</v>
      </c>
      <c r="G36" s="18">
        <v>77889.933999999994</v>
      </c>
      <c r="H36" s="18">
        <v>79019.573000000004</v>
      </c>
      <c r="I36" s="18">
        <v>83246.789999999994</v>
      </c>
      <c r="J36" s="18">
        <v>81739.53</v>
      </c>
      <c r="K36" s="18">
        <v>88809.885999999999</v>
      </c>
      <c r="L36" s="18">
        <v>86031.739000000001</v>
      </c>
      <c r="M36" s="18">
        <v>89918.600999999995</v>
      </c>
      <c r="N36" s="18">
        <v>87657.644</v>
      </c>
      <c r="O36" s="18">
        <v>90496.304000000004</v>
      </c>
      <c r="P36" s="18">
        <v>96609.074999999997</v>
      </c>
      <c r="Q36" s="18">
        <v>97224.235000000001</v>
      </c>
      <c r="R36" s="18">
        <v>96251.254000000001</v>
      </c>
      <c r="S36" s="18">
        <v>99537.520999999993</v>
      </c>
    </row>
    <row r="37" spans="1:19">
      <c r="A37" s="10" t="str">
        <f>CONCATENATE(30, )</f>
        <v>30</v>
      </c>
      <c r="B37" s="10" t="s">
        <v>86</v>
      </c>
      <c r="C37" s="15" t="s">
        <v>53</v>
      </c>
      <c r="D37" s="16">
        <v>613590.201</v>
      </c>
      <c r="E37" s="16">
        <v>643859.49100000004</v>
      </c>
      <c r="F37" s="16">
        <v>648906.39800000004</v>
      </c>
      <c r="G37" s="16">
        <v>684557.36800000002</v>
      </c>
      <c r="H37" s="16">
        <v>705608.57799999998</v>
      </c>
      <c r="I37" s="16">
        <v>704314.03</v>
      </c>
      <c r="J37" s="16">
        <v>688981.39500000002</v>
      </c>
      <c r="K37" s="16">
        <v>718148.55</v>
      </c>
      <c r="L37" s="16">
        <v>746817.73100000003</v>
      </c>
      <c r="M37" s="16">
        <v>779730.43400000001</v>
      </c>
      <c r="N37" s="16">
        <v>781357.27599999995</v>
      </c>
      <c r="O37" s="16">
        <v>790857.58100000001</v>
      </c>
      <c r="P37" s="16">
        <v>803983.3</v>
      </c>
      <c r="Q37" s="16">
        <v>803426.36899999995</v>
      </c>
      <c r="R37" s="16">
        <v>797002.13800000004</v>
      </c>
      <c r="S37" s="16">
        <v>815080.51100000006</v>
      </c>
    </row>
    <row r="38" spans="1:19">
      <c r="A38" s="10" t="str">
        <f>CONCATENATE(31, )</f>
        <v>31</v>
      </c>
      <c r="B38" s="10" t="s">
        <v>87</v>
      </c>
      <c r="C38" s="17" t="s">
        <v>54</v>
      </c>
      <c r="D38" s="18">
        <v>161636.497</v>
      </c>
      <c r="E38" s="18">
        <v>169013.747</v>
      </c>
      <c r="F38" s="18">
        <v>176907.68100000001</v>
      </c>
      <c r="G38" s="18">
        <v>185462.60200000001</v>
      </c>
      <c r="H38" s="18">
        <v>191217.07500000001</v>
      </c>
      <c r="I38" s="18">
        <v>193158.62299999999</v>
      </c>
      <c r="J38" s="18">
        <v>189365.45800000001</v>
      </c>
      <c r="K38" s="18">
        <v>196149.981</v>
      </c>
      <c r="L38" s="18">
        <v>202893.85</v>
      </c>
      <c r="M38" s="18">
        <v>214700.59899999999</v>
      </c>
      <c r="N38" s="18">
        <v>215788.23699999999</v>
      </c>
      <c r="O38" s="18">
        <v>223091.269</v>
      </c>
      <c r="P38" s="18">
        <v>232221.15700000001</v>
      </c>
      <c r="Q38" s="18">
        <v>242413.38099999999</v>
      </c>
      <c r="R38" s="18">
        <v>250889.20699999999</v>
      </c>
      <c r="S38" s="18">
        <v>258936.101</v>
      </c>
    </row>
    <row r="39" spans="1:19">
      <c r="A39" s="10" t="str">
        <f>CONCATENATE(32, )</f>
        <v>32</v>
      </c>
      <c r="B39" s="10" t="s">
        <v>88</v>
      </c>
      <c r="C39" s="15" t="s">
        <v>55</v>
      </c>
      <c r="D39" s="16">
        <v>101406.31</v>
      </c>
      <c r="E39" s="16">
        <v>105664.685</v>
      </c>
      <c r="F39" s="16">
        <v>105661.44100000001</v>
      </c>
      <c r="G39" s="16">
        <v>112108.368</v>
      </c>
      <c r="H39" s="16">
        <v>115935.139</v>
      </c>
      <c r="I39" s="16">
        <v>126383.577</v>
      </c>
      <c r="J39" s="16">
        <v>130512</v>
      </c>
      <c r="K39" s="16">
        <v>144730.56</v>
      </c>
      <c r="L39" s="16">
        <v>144876.886</v>
      </c>
      <c r="M39" s="16">
        <v>148728.64000000001</v>
      </c>
      <c r="N39" s="16">
        <v>146858.788</v>
      </c>
      <c r="O39" s="16">
        <v>157068.40700000001</v>
      </c>
      <c r="P39" s="16">
        <v>159227.20600000001</v>
      </c>
      <c r="Q39" s="16">
        <v>156595.23000000001</v>
      </c>
      <c r="R39" s="16">
        <v>156172.432</v>
      </c>
      <c r="S39" s="16">
        <v>155967.054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39"/>
  <sheetViews>
    <sheetView workbookViewId="0">
      <selection activeCell="H8" sqref="H8"/>
    </sheetView>
  </sheetViews>
  <sheetFormatPr defaultColWidth="10.6640625" defaultRowHeight="15.5"/>
  <cols>
    <col min="1" max="1" width="4" customWidth="1"/>
    <col min="2" max="2" width="19.5" customWidth="1"/>
  </cols>
  <sheetData>
    <row r="6" spans="1:15">
      <c r="A6" s="9"/>
      <c r="B6" s="9"/>
      <c r="C6" s="10">
        <v>1990</v>
      </c>
      <c r="D6" s="10">
        <v>1995</v>
      </c>
      <c r="E6" s="10">
        <v>2000</v>
      </c>
      <c r="F6" s="10">
        <v>2005</v>
      </c>
      <c r="G6" s="10">
        <v>2010</v>
      </c>
      <c r="H6" s="11">
        <v>2011</v>
      </c>
      <c r="I6" s="11">
        <v>2012</v>
      </c>
      <c r="J6" s="11">
        <v>2013</v>
      </c>
      <c r="K6" s="11">
        <v>2014</v>
      </c>
      <c r="L6" s="10">
        <v>2015</v>
      </c>
      <c r="M6" s="11">
        <v>2016</v>
      </c>
      <c r="N6" s="11">
        <v>2017</v>
      </c>
      <c r="O6" s="10">
        <v>2018</v>
      </c>
    </row>
    <row r="7" spans="1:15">
      <c r="A7" s="9"/>
      <c r="B7" s="10" t="s">
        <v>56</v>
      </c>
      <c r="C7" s="12">
        <v>81249645</v>
      </c>
      <c r="D7" s="12">
        <v>91158290</v>
      </c>
      <c r="E7" s="12">
        <v>97483412</v>
      </c>
      <c r="F7" s="12">
        <v>103263388</v>
      </c>
      <c r="G7" s="12">
        <v>112336538</v>
      </c>
      <c r="H7" s="12">
        <f>$G7+(($L7-$G7)/($L$6-$G$6))*(H$6-$G$6)</f>
        <v>113775381</v>
      </c>
      <c r="I7" s="12">
        <f t="shared" ref="I7:K22" si="0">$G7+(($L7-$G7)/($L$6-$G$6))*(I$6-$G$6)</f>
        <v>115214224</v>
      </c>
      <c r="J7" s="12">
        <f t="shared" si="0"/>
        <v>116653067</v>
      </c>
      <c r="K7" s="12">
        <f t="shared" si="0"/>
        <v>118091910</v>
      </c>
      <c r="L7" s="12">
        <f>SUM(L8:L39)</f>
        <v>119530753</v>
      </c>
      <c r="M7" s="12">
        <f>+$L7+(($O7-$L7)/($O$6-$L$6))*(M$6-$L$6)</f>
        <v>121381068.66666667</v>
      </c>
      <c r="N7" s="12">
        <f>+$L7+(($O7-$L7)/($O$6-$L$6))*(N$6-$L$6)</f>
        <v>123231384.33333333</v>
      </c>
      <c r="O7" s="12">
        <f>SUM(O8:O39)</f>
        <v>125081700</v>
      </c>
    </row>
    <row r="8" spans="1:15">
      <c r="A8" s="10" t="str">
        <f>CONCATENATE(0,1)</f>
        <v>01</v>
      </c>
      <c r="B8" s="10" t="s">
        <v>57</v>
      </c>
      <c r="C8" s="12">
        <v>719659</v>
      </c>
      <c r="D8" s="12">
        <v>862720</v>
      </c>
      <c r="E8" s="12">
        <v>944285</v>
      </c>
      <c r="F8" s="12">
        <v>1065416</v>
      </c>
      <c r="G8" s="12">
        <v>1184996</v>
      </c>
      <c r="H8" s="12">
        <f>$G8+(($L8-$G8)/($L$6-$G$6))*(H$6-$G$6)</f>
        <v>1210505.6000000001</v>
      </c>
      <c r="I8" s="12">
        <f t="shared" si="0"/>
        <v>1236015.2</v>
      </c>
      <c r="J8" s="12">
        <f t="shared" si="0"/>
        <v>1261524.8</v>
      </c>
      <c r="K8" s="12">
        <f t="shared" si="0"/>
        <v>1287034.3999999999</v>
      </c>
      <c r="L8" s="12">
        <v>1312544</v>
      </c>
      <c r="M8" s="12">
        <f t="shared" ref="M8:N39" si="1">+$L8+(($O8-$L8)/($O$6-$L$6))*(M$6-$L$6)</f>
        <v>1322562.6666666667</v>
      </c>
      <c r="N8" s="12">
        <f t="shared" si="1"/>
        <v>1332581.3333333333</v>
      </c>
      <c r="O8" s="12">
        <v>1342600</v>
      </c>
    </row>
    <row r="9" spans="1:15">
      <c r="A9" s="10" t="str">
        <f>CONCATENATE(0,2)</f>
        <v>02</v>
      </c>
      <c r="B9" s="10" t="s">
        <v>58</v>
      </c>
      <c r="C9" s="12">
        <v>1660855</v>
      </c>
      <c r="D9" s="12">
        <v>2112140</v>
      </c>
      <c r="E9" s="12">
        <v>2487367</v>
      </c>
      <c r="F9" s="12">
        <v>2844469</v>
      </c>
      <c r="G9" s="12">
        <v>3155070</v>
      </c>
      <c r="H9" s="12">
        <f t="shared" ref="H9:K39" si="2">$G9+(($L9-$G9)/($L$6-$G$6))*(H$6-$G$6)</f>
        <v>3187209.2</v>
      </c>
      <c r="I9" s="12">
        <f t="shared" si="0"/>
        <v>3219348.4</v>
      </c>
      <c r="J9" s="12">
        <f t="shared" si="0"/>
        <v>3251487.6</v>
      </c>
      <c r="K9" s="12">
        <f t="shared" si="0"/>
        <v>3283626.8</v>
      </c>
      <c r="L9" s="12">
        <v>3315766</v>
      </c>
      <c r="M9" s="12">
        <f t="shared" si="1"/>
        <v>3426544</v>
      </c>
      <c r="N9" s="12">
        <f t="shared" si="1"/>
        <v>3537322</v>
      </c>
      <c r="O9" s="12">
        <v>3648100</v>
      </c>
    </row>
    <row r="10" spans="1:15">
      <c r="A10" s="10" t="str">
        <f>CONCATENATE(0,3)</f>
        <v>03</v>
      </c>
      <c r="B10" s="10" t="s">
        <v>59</v>
      </c>
      <c r="C10" s="12">
        <v>317764</v>
      </c>
      <c r="D10" s="12">
        <v>375494</v>
      </c>
      <c r="E10" s="12">
        <v>424041</v>
      </c>
      <c r="F10" s="12">
        <v>512170</v>
      </c>
      <c r="G10" s="12">
        <v>637026</v>
      </c>
      <c r="H10" s="12">
        <f t="shared" si="2"/>
        <v>652026.6</v>
      </c>
      <c r="I10" s="12">
        <f t="shared" si="0"/>
        <v>667027.19999999995</v>
      </c>
      <c r="J10" s="12">
        <f t="shared" si="0"/>
        <v>682027.8</v>
      </c>
      <c r="K10" s="12">
        <f t="shared" si="0"/>
        <v>697028.4</v>
      </c>
      <c r="L10" s="12">
        <v>712029</v>
      </c>
      <c r="M10" s="12">
        <f t="shared" si="1"/>
        <v>754586</v>
      </c>
      <c r="N10" s="12">
        <f t="shared" si="1"/>
        <v>797143</v>
      </c>
      <c r="O10" s="12">
        <v>839700</v>
      </c>
    </row>
    <row r="11" spans="1:15">
      <c r="A11" s="10" t="str">
        <f>CONCATENATE(0,4)</f>
        <v>04</v>
      </c>
      <c r="B11" s="10" t="s">
        <v>60</v>
      </c>
      <c r="C11" s="12">
        <v>535185</v>
      </c>
      <c r="D11" s="12">
        <v>642516</v>
      </c>
      <c r="E11" s="12">
        <v>690689</v>
      </c>
      <c r="F11" s="12">
        <v>754730</v>
      </c>
      <c r="G11" s="12">
        <v>822441</v>
      </c>
      <c r="H11" s="12">
        <f t="shared" si="2"/>
        <v>837939</v>
      </c>
      <c r="I11" s="12">
        <f t="shared" si="0"/>
        <v>853437</v>
      </c>
      <c r="J11" s="12">
        <f t="shared" si="0"/>
        <v>868935</v>
      </c>
      <c r="K11" s="12">
        <f t="shared" si="0"/>
        <v>884433</v>
      </c>
      <c r="L11" s="12">
        <v>899931</v>
      </c>
      <c r="M11" s="12">
        <f t="shared" si="1"/>
        <v>917387.33333333337</v>
      </c>
      <c r="N11" s="12">
        <f t="shared" si="1"/>
        <v>934843.66666666663</v>
      </c>
      <c r="O11" s="12">
        <v>952300</v>
      </c>
    </row>
    <row r="12" spans="1:15">
      <c r="A12" s="10" t="str">
        <f>CONCATENATE(0,5)</f>
        <v>05</v>
      </c>
      <c r="B12" s="10" t="s">
        <v>61</v>
      </c>
      <c r="C12" s="12">
        <v>1972340</v>
      </c>
      <c r="D12" s="12">
        <v>2173775</v>
      </c>
      <c r="E12" s="12">
        <v>2298070</v>
      </c>
      <c r="F12" s="12">
        <v>2495200</v>
      </c>
      <c r="G12" s="12">
        <v>2748391</v>
      </c>
      <c r="H12" s="12">
        <f t="shared" si="2"/>
        <v>2789695.8</v>
      </c>
      <c r="I12" s="12">
        <f t="shared" si="0"/>
        <v>2831000.6</v>
      </c>
      <c r="J12" s="12">
        <f t="shared" si="0"/>
        <v>2872305.4</v>
      </c>
      <c r="K12" s="12">
        <f t="shared" si="0"/>
        <v>2913610.2</v>
      </c>
      <c r="L12" s="12">
        <v>2954915</v>
      </c>
      <c r="M12" s="12">
        <f t="shared" si="1"/>
        <v>2994443.3333333335</v>
      </c>
      <c r="N12" s="12">
        <f t="shared" si="1"/>
        <v>3033971.6666666665</v>
      </c>
      <c r="O12" s="12">
        <v>3073500</v>
      </c>
    </row>
    <row r="13" spans="1:15">
      <c r="A13" s="10" t="str">
        <f>CONCATENATE(0,6)</f>
        <v>06</v>
      </c>
      <c r="B13" s="10" t="s">
        <v>62</v>
      </c>
      <c r="C13" s="12">
        <v>428510</v>
      </c>
      <c r="D13" s="12">
        <v>488028</v>
      </c>
      <c r="E13" s="12">
        <v>542627</v>
      </c>
      <c r="F13" s="12">
        <v>567996</v>
      </c>
      <c r="G13" s="12">
        <v>650555</v>
      </c>
      <c r="H13" s="12">
        <f t="shared" si="2"/>
        <v>662691</v>
      </c>
      <c r="I13" s="12">
        <f t="shared" si="0"/>
        <v>674827</v>
      </c>
      <c r="J13" s="12">
        <f t="shared" si="0"/>
        <v>686963</v>
      </c>
      <c r="K13" s="12">
        <f t="shared" si="0"/>
        <v>699099</v>
      </c>
      <c r="L13" s="12">
        <v>711235</v>
      </c>
      <c r="M13" s="12">
        <f t="shared" si="1"/>
        <v>728590</v>
      </c>
      <c r="N13" s="12">
        <f t="shared" si="1"/>
        <v>745945</v>
      </c>
      <c r="O13" s="12">
        <v>763300</v>
      </c>
    </row>
    <row r="14" spans="1:15">
      <c r="A14" s="10" t="str">
        <f>CONCATENATE(0,7)</f>
        <v>07</v>
      </c>
      <c r="B14" s="10" t="s">
        <v>63</v>
      </c>
      <c r="C14" s="12">
        <v>3210496</v>
      </c>
      <c r="D14" s="12">
        <v>3584786</v>
      </c>
      <c r="E14" s="12">
        <v>3920892</v>
      </c>
      <c r="F14" s="12">
        <v>4293459</v>
      </c>
      <c r="G14" s="12">
        <v>4796580</v>
      </c>
      <c r="H14" s="12">
        <f t="shared" si="2"/>
        <v>4880845.5999999996</v>
      </c>
      <c r="I14" s="12">
        <f t="shared" si="0"/>
        <v>4965111.2</v>
      </c>
      <c r="J14" s="12">
        <f t="shared" si="0"/>
        <v>5049376.8</v>
      </c>
      <c r="K14" s="12">
        <f t="shared" si="0"/>
        <v>5133642.4000000004</v>
      </c>
      <c r="L14" s="12">
        <v>5217908</v>
      </c>
      <c r="M14" s="12">
        <f t="shared" si="1"/>
        <v>5299705.333333333</v>
      </c>
      <c r="N14" s="12">
        <f t="shared" si="1"/>
        <v>5381502.666666667</v>
      </c>
      <c r="O14" s="12">
        <v>5463300</v>
      </c>
    </row>
    <row r="15" spans="1:15">
      <c r="A15" s="10" t="str">
        <f>CONCATENATE(0,8)</f>
        <v>08</v>
      </c>
      <c r="B15" s="10" t="s">
        <v>64</v>
      </c>
      <c r="C15" s="12">
        <v>2441873</v>
      </c>
      <c r="D15" s="12">
        <v>2793537</v>
      </c>
      <c r="E15" s="12">
        <v>3052907</v>
      </c>
      <c r="F15" s="12">
        <v>3241444</v>
      </c>
      <c r="G15" s="12">
        <v>3406465</v>
      </c>
      <c r="H15" s="12">
        <f t="shared" si="2"/>
        <v>3436486.8</v>
      </c>
      <c r="I15" s="12">
        <f t="shared" si="0"/>
        <v>3466508.6</v>
      </c>
      <c r="J15" s="12">
        <f t="shared" si="0"/>
        <v>3496530.4</v>
      </c>
      <c r="K15" s="12">
        <f t="shared" si="0"/>
        <v>3526552.2</v>
      </c>
      <c r="L15" s="12">
        <v>3556574</v>
      </c>
      <c r="M15" s="12">
        <f t="shared" si="1"/>
        <v>3646682.6666666665</v>
      </c>
      <c r="N15" s="12">
        <f t="shared" si="1"/>
        <v>3736791.3333333335</v>
      </c>
      <c r="O15" s="12">
        <v>3826900</v>
      </c>
    </row>
    <row r="16" spans="1:15">
      <c r="A16" s="10" t="str">
        <f>CONCATENATE(0,9)</f>
        <v>09</v>
      </c>
      <c r="B16" s="10" t="s">
        <v>65</v>
      </c>
      <c r="C16" s="12">
        <v>8235744</v>
      </c>
      <c r="D16" s="12">
        <v>8489007</v>
      </c>
      <c r="E16" s="12">
        <v>8605239</v>
      </c>
      <c r="F16" s="12">
        <v>8720916</v>
      </c>
      <c r="G16" s="12">
        <v>8851080</v>
      </c>
      <c r="H16" s="12">
        <f t="shared" si="2"/>
        <v>8864594.5999999996</v>
      </c>
      <c r="I16" s="12">
        <f t="shared" si="0"/>
        <v>8878109.1999999993</v>
      </c>
      <c r="J16" s="12">
        <f t="shared" si="0"/>
        <v>8891623.8000000007</v>
      </c>
      <c r="K16" s="12">
        <f t="shared" si="0"/>
        <v>8905138.4000000004</v>
      </c>
      <c r="L16" s="12">
        <v>8918653</v>
      </c>
      <c r="M16" s="12">
        <f t="shared" si="1"/>
        <v>8872868.666666666</v>
      </c>
      <c r="N16" s="12">
        <f t="shared" si="1"/>
        <v>8827084.333333334</v>
      </c>
      <c r="O16" s="12">
        <v>8781300</v>
      </c>
    </row>
    <row r="17" spans="1:15">
      <c r="A17" s="10" t="str">
        <f>CONCATENATE(10, )</f>
        <v>10</v>
      </c>
      <c r="B17" s="10" t="s">
        <v>66</v>
      </c>
      <c r="C17" s="12">
        <v>1349378</v>
      </c>
      <c r="D17" s="12">
        <v>1431748</v>
      </c>
      <c r="E17" s="12">
        <v>1448661</v>
      </c>
      <c r="F17" s="12">
        <v>1509117</v>
      </c>
      <c r="G17" s="12">
        <v>1632934</v>
      </c>
      <c r="H17" s="12">
        <f t="shared" si="2"/>
        <v>1657298</v>
      </c>
      <c r="I17" s="12">
        <f t="shared" si="0"/>
        <v>1681662</v>
      </c>
      <c r="J17" s="12">
        <f t="shared" si="0"/>
        <v>1706026</v>
      </c>
      <c r="K17" s="12">
        <f t="shared" si="0"/>
        <v>1730390</v>
      </c>
      <c r="L17" s="12">
        <v>1754754</v>
      </c>
      <c r="M17" s="12">
        <f t="shared" si="1"/>
        <v>1776502.6666666667</v>
      </c>
      <c r="N17" s="12">
        <f t="shared" si="1"/>
        <v>1798251.3333333333</v>
      </c>
      <c r="O17" s="12">
        <v>1820000</v>
      </c>
    </row>
    <row r="18" spans="1:15">
      <c r="A18" s="10" t="str">
        <f>CONCATENATE(11, )</f>
        <v>11</v>
      </c>
      <c r="B18" s="10" t="s">
        <v>67</v>
      </c>
      <c r="C18" s="12">
        <v>3982593</v>
      </c>
      <c r="D18" s="12">
        <v>4406568</v>
      </c>
      <c r="E18" s="12">
        <v>4663032</v>
      </c>
      <c r="F18" s="12">
        <v>4893812</v>
      </c>
      <c r="G18" s="12">
        <v>5486372</v>
      </c>
      <c r="H18" s="12">
        <f t="shared" si="2"/>
        <v>5559833</v>
      </c>
      <c r="I18" s="12">
        <f t="shared" si="0"/>
        <v>5633294</v>
      </c>
      <c r="J18" s="12">
        <f t="shared" si="0"/>
        <v>5706755</v>
      </c>
      <c r="K18" s="12">
        <f t="shared" si="0"/>
        <v>5780216</v>
      </c>
      <c r="L18" s="12">
        <v>5853677</v>
      </c>
      <c r="M18" s="12">
        <f t="shared" si="1"/>
        <v>5890784.666666667</v>
      </c>
      <c r="N18" s="12">
        <f t="shared" si="1"/>
        <v>5927892.333333333</v>
      </c>
      <c r="O18" s="12">
        <v>5965000</v>
      </c>
    </row>
    <row r="19" spans="1:15">
      <c r="A19" s="10" t="str">
        <f>CONCATENATE(12, )</f>
        <v>12</v>
      </c>
      <c r="B19" s="10" t="s">
        <v>68</v>
      </c>
      <c r="C19" s="12">
        <v>2620637</v>
      </c>
      <c r="D19" s="12">
        <v>2916567</v>
      </c>
      <c r="E19" s="12">
        <v>3079649</v>
      </c>
      <c r="F19" s="12">
        <v>3115202</v>
      </c>
      <c r="G19" s="12">
        <v>3388768</v>
      </c>
      <c r="H19" s="12">
        <f t="shared" si="2"/>
        <v>3417664.6</v>
      </c>
      <c r="I19" s="12">
        <f t="shared" si="0"/>
        <v>3446561.2</v>
      </c>
      <c r="J19" s="12">
        <f t="shared" si="0"/>
        <v>3475457.8</v>
      </c>
      <c r="K19" s="12">
        <f t="shared" si="0"/>
        <v>3504354.4</v>
      </c>
      <c r="L19" s="12">
        <v>3533251</v>
      </c>
      <c r="M19" s="12">
        <f t="shared" si="1"/>
        <v>3565167.3333333335</v>
      </c>
      <c r="N19" s="12">
        <f t="shared" si="1"/>
        <v>3597083.6666666665</v>
      </c>
      <c r="O19" s="12">
        <v>3629000</v>
      </c>
    </row>
    <row r="20" spans="1:15">
      <c r="A20" s="10" t="str">
        <f>CONCATENATE(13, )</f>
        <v>13</v>
      </c>
      <c r="B20" s="10" t="s">
        <v>69</v>
      </c>
      <c r="C20" s="12">
        <v>1888366</v>
      </c>
      <c r="D20" s="12">
        <v>2112473</v>
      </c>
      <c r="E20" s="12">
        <v>2235591</v>
      </c>
      <c r="F20" s="12">
        <v>2345514</v>
      </c>
      <c r="G20" s="12">
        <v>2665018</v>
      </c>
      <c r="H20" s="12">
        <f t="shared" si="2"/>
        <v>2703686.2</v>
      </c>
      <c r="I20" s="12">
        <f t="shared" si="0"/>
        <v>2742354.4</v>
      </c>
      <c r="J20" s="12">
        <f t="shared" si="0"/>
        <v>2781022.6</v>
      </c>
      <c r="K20" s="12">
        <f t="shared" si="0"/>
        <v>2819690.8</v>
      </c>
      <c r="L20" s="12">
        <v>2858359</v>
      </c>
      <c r="M20" s="12">
        <f t="shared" si="1"/>
        <v>2902339.3333333335</v>
      </c>
      <c r="N20" s="12">
        <f t="shared" si="1"/>
        <v>2946319.6666666665</v>
      </c>
      <c r="O20" s="12">
        <v>2990300</v>
      </c>
    </row>
    <row r="21" spans="1:15">
      <c r="A21" s="10" t="str">
        <f>CONCATENATE(14, )</f>
        <v>14</v>
      </c>
      <c r="B21" s="10" t="s">
        <v>70</v>
      </c>
      <c r="C21" s="12">
        <v>5302689</v>
      </c>
      <c r="D21" s="12">
        <v>5991176</v>
      </c>
      <c r="E21" s="12">
        <v>6322002</v>
      </c>
      <c r="F21" s="12">
        <v>6752113</v>
      </c>
      <c r="G21" s="12">
        <v>7350682</v>
      </c>
      <c r="H21" s="12">
        <f t="shared" si="2"/>
        <v>7449511.5999999996</v>
      </c>
      <c r="I21" s="12">
        <f t="shared" si="0"/>
        <v>7548341.2000000002</v>
      </c>
      <c r="J21" s="12">
        <f t="shared" si="0"/>
        <v>7647170.7999999998</v>
      </c>
      <c r="K21" s="12">
        <f t="shared" si="0"/>
        <v>7746000.4000000004</v>
      </c>
      <c r="L21" s="12">
        <v>7844830</v>
      </c>
      <c r="M21" s="12">
        <f t="shared" si="1"/>
        <v>7970786.666666667</v>
      </c>
      <c r="N21" s="12">
        <f t="shared" si="1"/>
        <v>8096743.333333334</v>
      </c>
      <c r="O21" s="12">
        <v>8222700.0000000009</v>
      </c>
    </row>
    <row r="22" spans="1:15">
      <c r="A22" s="10" t="str">
        <f>CONCATENATE(15, )</f>
        <v>15</v>
      </c>
      <c r="B22" s="10" t="s">
        <v>71</v>
      </c>
      <c r="C22" s="12">
        <v>9815795</v>
      </c>
      <c r="D22" s="12">
        <v>11707964</v>
      </c>
      <c r="E22" s="12">
        <v>13096686</v>
      </c>
      <c r="F22" s="12">
        <v>14007495</v>
      </c>
      <c r="G22" s="12">
        <v>15175862</v>
      </c>
      <c r="H22" s="12">
        <f t="shared" si="2"/>
        <v>15378211.199999999</v>
      </c>
      <c r="I22" s="12">
        <f t="shared" si="0"/>
        <v>15580560.4</v>
      </c>
      <c r="J22" s="12">
        <f t="shared" si="0"/>
        <v>15782909.6</v>
      </c>
      <c r="K22" s="12">
        <f t="shared" si="0"/>
        <v>15985258.800000001</v>
      </c>
      <c r="L22" s="12">
        <v>16187608</v>
      </c>
      <c r="M22" s="12">
        <f t="shared" si="1"/>
        <v>16680672</v>
      </c>
      <c r="N22" s="12">
        <f t="shared" si="1"/>
        <v>17173736</v>
      </c>
      <c r="O22" s="12">
        <v>17666800</v>
      </c>
    </row>
    <row r="23" spans="1:15">
      <c r="A23" s="10" t="str">
        <f>CONCATENATE(16, )</f>
        <v>16</v>
      </c>
      <c r="B23" s="10" t="s">
        <v>72</v>
      </c>
      <c r="C23" s="12">
        <v>3548199</v>
      </c>
      <c r="D23" s="12">
        <v>3870604</v>
      </c>
      <c r="E23" s="12">
        <v>3985667</v>
      </c>
      <c r="F23" s="12">
        <v>3966073</v>
      </c>
      <c r="G23" s="12">
        <v>4351037</v>
      </c>
      <c r="H23" s="12">
        <f t="shared" si="2"/>
        <v>4397723.8</v>
      </c>
      <c r="I23" s="12">
        <f t="shared" si="2"/>
        <v>4444410.5999999996</v>
      </c>
      <c r="J23" s="12">
        <f t="shared" si="2"/>
        <v>4491097.4000000004</v>
      </c>
      <c r="K23" s="12">
        <f t="shared" si="2"/>
        <v>4537784.2</v>
      </c>
      <c r="L23" s="12">
        <v>4584471</v>
      </c>
      <c r="M23" s="12">
        <f t="shared" si="1"/>
        <v>4621414</v>
      </c>
      <c r="N23" s="12">
        <f t="shared" si="1"/>
        <v>4658357</v>
      </c>
      <c r="O23" s="12">
        <v>4695300</v>
      </c>
    </row>
    <row r="24" spans="1:15">
      <c r="A24" s="10" t="str">
        <f>CONCATENATE(17, )</f>
        <v>17</v>
      </c>
      <c r="B24" s="10" t="s">
        <v>73</v>
      </c>
      <c r="C24" s="12">
        <v>1195059</v>
      </c>
      <c r="D24" s="12">
        <v>1442662</v>
      </c>
      <c r="E24" s="12">
        <v>1555296</v>
      </c>
      <c r="F24" s="12">
        <v>1612899</v>
      </c>
      <c r="G24" s="12">
        <v>1777227</v>
      </c>
      <c r="H24" s="12">
        <f t="shared" si="2"/>
        <v>1802543.8</v>
      </c>
      <c r="I24" s="12">
        <f t="shared" si="2"/>
        <v>1827860.6</v>
      </c>
      <c r="J24" s="12">
        <f t="shared" si="2"/>
        <v>1853177.4</v>
      </c>
      <c r="K24" s="12">
        <f t="shared" si="2"/>
        <v>1878494.2</v>
      </c>
      <c r="L24" s="12">
        <v>1903811</v>
      </c>
      <c r="M24" s="12">
        <f t="shared" si="1"/>
        <v>1933907.3333333333</v>
      </c>
      <c r="N24" s="12">
        <f t="shared" si="1"/>
        <v>1964003.6666666667</v>
      </c>
      <c r="O24" s="12">
        <v>1994100</v>
      </c>
    </row>
    <row r="25" spans="1:15">
      <c r="A25" s="10" t="str">
        <f>CONCATENATE(18, )</f>
        <v>18</v>
      </c>
      <c r="B25" s="10" t="s">
        <v>74</v>
      </c>
      <c r="C25" s="12">
        <v>824643</v>
      </c>
      <c r="D25" s="12">
        <v>896702</v>
      </c>
      <c r="E25" s="12">
        <v>920185</v>
      </c>
      <c r="F25" s="12">
        <v>949684</v>
      </c>
      <c r="G25" s="12">
        <v>1084979</v>
      </c>
      <c r="H25" s="12">
        <f t="shared" si="2"/>
        <v>1104193.2</v>
      </c>
      <c r="I25" s="12">
        <f t="shared" si="2"/>
        <v>1123407.3999999999</v>
      </c>
      <c r="J25" s="12">
        <f t="shared" si="2"/>
        <v>1142621.6000000001</v>
      </c>
      <c r="K25" s="12">
        <f t="shared" si="2"/>
        <v>1161835.8</v>
      </c>
      <c r="L25" s="12">
        <v>1181050</v>
      </c>
      <c r="M25" s="12">
        <f t="shared" si="1"/>
        <v>1219666.6666666667</v>
      </c>
      <c r="N25" s="12">
        <f t="shared" si="1"/>
        <v>1258283.3333333333</v>
      </c>
      <c r="O25" s="12">
        <v>1296900</v>
      </c>
    </row>
    <row r="26" spans="1:15">
      <c r="A26" s="10" t="str">
        <f>CONCATENATE(19, )</f>
        <v>19</v>
      </c>
      <c r="B26" s="10" t="s">
        <v>75</v>
      </c>
      <c r="C26" s="12">
        <v>3098736</v>
      </c>
      <c r="D26" s="12">
        <v>3550114</v>
      </c>
      <c r="E26" s="12">
        <v>3834141</v>
      </c>
      <c r="F26" s="12">
        <v>4199292</v>
      </c>
      <c r="G26" s="12">
        <v>4653458</v>
      </c>
      <c r="H26" s="12">
        <f t="shared" si="2"/>
        <v>4746667.2</v>
      </c>
      <c r="I26" s="12">
        <f t="shared" si="2"/>
        <v>4839876.4000000004</v>
      </c>
      <c r="J26" s="12">
        <f t="shared" si="2"/>
        <v>4933085.5999999996</v>
      </c>
      <c r="K26" s="12">
        <f t="shared" si="2"/>
        <v>5026294.8</v>
      </c>
      <c r="L26" s="12">
        <v>5119504</v>
      </c>
      <c r="M26" s="12">
        <f t="shared" si="1"/>
        <v>5186769.333333333</v>
      </c>
      <c r="N26" s="12">
        <f t="shared" si="1"/>
        <v>5254034.666666667</v>
      </c>
      <c r="O26" s="12">
        <v>5321300</v>
      </c>
    </row>
    <row r="27" spans="1:15">
      <c r="A27" s="10" t="str">
        <f>CONCATENATE(20, )</f>
        <v>20</v>
      </c>
      <c r="B27" s="10" t="s">
        <v>76</v>
      </c>
      <c r="C27" s="12">
        <v>3019560</v>
      </c>
      <c r="D27" s="12">
        <v>3228895</v>
      </c>
      <c r="E27" s="12">
        <v>3438765</v>
      </c>
      <c r="F27" s="12">
        <v>3506821</v>
      </c>
      <c r="G27" s="12">
        <v>3801962</v>
      </c>
      <c r="H27" s="12">
        <f t="shared" si="2"/>
        <v>3835147.4</v>
      </c>
      <c r="I27" s="12">
        <f t="shared" si="2"/>
        <v>3868332.8</v>
      </c>
      <c r="J27" s="12">
        <f t="shared" si="2"/>
        <v>3901518.2</v>
      </c>
      <c r="K27" s="12">
        <f t="shared" si="2"/>
        <v>3934703.6</v>
      </c>
      <c r="L27" s="12">
        <v>3967889</v>
      </c>
      <c r="M27" s="12">
        <f t="shared" si="1"/>
        <v>4009059.3333333335</v>
      </c>
      <c r="N27" s="12">
        <f t="shared" si="1"/>
        <v>4050229.6666666665</v>
      </c>
      <c r="O27" s="12">
        <v>4091400</v>
      </c>
    </row>
    <row r="28" spans="1:15">
      <c r="A28" s="10" t="str">
        <f>CONCATENATE(21, )</f>
        <v>21</v>
      </c>
      <c r="B28" s="10" t="s">
        <v>77</v>
      </c>
      <c r="C28" s="12">
        <v>4126101</v>
      </c>
      <c r="D28" s="12">
        <v>4624365</v>
      </c>
      <c r="E28" s="12">
        <v>5076686</v>
      </c>
      <c r="F28" s="12">
        <v>5383133</v>
      </c>
      <c r="G28" s="12">
        <v>5779829</v>
      </c>
      <c r="H28" s="12">
        <f t="shared" si="2"/>
        <v>5857639.7999999998</v>
      </c>
      <c r="I28" s="12">
        <f t="shared" si="2"/>
        <v>5935450.5999999996</v>
      </c>
      <c r="J28" s="12">
        <f t="shared" si="2"/>
        <v>6013261.4000000004</v>
      </c>
      <c r="K28" s="12">
        <f t="shared" si="2"/>
        <v>6091072.2000000002</v>
      </c>
      <c r="L28" s="12">
        <v>6168883</v>
      </c>
      <c r="M28" s="12">
        <f t="shared" si="1"/>
        <v>6241955.333333333</v>
      </c>
      <c r="N28" s="12">
        <f t="shared" si="1"/>
        <v>6315027.666666667</v>
      </c>
      <c r="O28" s="12">
        <v>6388100</v>
      </c>
    </row>
    <row r="29" spans="1:15">
      <c r="A29" s="10" t="str">
        <f>CONCATENATE(22, )</f>
        <v>22</v>
      </c>
      <c r="B29" s="10" t="s">
        <v>78</v>
      </c>
      <c r="C29" s="12">
        <v>1051235</v>
      </c>
      <c r="D29" s="12">
        <v>1250476</v>
      </c>
      <c r="E29" s="12">
        <v>1404306</v>
      </c>
      <c r="F29" s="12">
        <v>1598139</v>
      </c>
      <c r="G29" s="12">
        <v>1827937</v>
      </c>
      <c r="H29" s="12">
        <f t="shared" si="2"/>
        <v>1870024</v>
      </c>
      <c r="I29" s="12">
        <f t="shared" si="2"/>
        <v>1912111</v>
      </c>
      <c r="J29" s="12">
        <f t="shared" si="2"/>
        <v>1954198</v>
      </c>
      <c r="K29" s="12">
        <f t="shared" si="2"/>
        <v>1996285</v>
      </c>
      <c r="L29" s="12">
        <v>2038372</v>
      </c>
      <c r="M29" s="12">
        <f t="shared" si="1"/>
        <v>2058914.6666666667</v>
      </c>
      <c r="N29" s="12">
        <f t="shared" si="1"/>
        <v>2079457.3333333333</v>
      </c>
      <c r="O29" s="12">
        <v>2100000</v>
      </c>
    </row>
    <row r="30" spans="1:15">
      <c r="A30" s="10" t="str">
        <f>CONCATENATE(23, )</f>
        <v>23</v>
      </c>
      <c r="B30" s="10" t="s">
        <v>79</v>
      </c>
      <c r="C30" s="12">
        <v>493277</v>
      </c>
      <c r="D30" s="12">
        <v>703536</v>
      </c>
      <c r="E30" s="12">
        <v>874963</v>
      </c>
      <c r="F30" s="12">
        <v>1135309</v>
      </c>
      <c r="G30" s="12">
        <v>1325578</v>
      </c>
      <c r="H30" s="12">
        <f t="shared" si="2"/>
        <v>1360774.8</v>
      </c>
      <c r="I30" s="12">
        <f t="shared" si="2"/>
        <v>1395971.6</v>
      </c>
      <c r="J30" s="12">
        <f t="shared" si="2"/>
        <v>1431168.4</v>
      </c>
      <c r="K30" s="12">
        <f t="shared" si="2"/>
        <v>1466365.2</v>
      </c>
      <c r="L30" s="12">
        <v>1501562</v>
      </c>
      <c r="M30" s="12">
        <f t="shared" si="1"/>
        <v>1575241.3333333333</v>
      </c>
      <c r="N30" s="12">
        <f t="shared" si="1"/>
        <v>1648920.6666666667</v>
      </c>
      <c r="O30" s="12">
        <v>1722600</v>
      </c>
    </row>
    <row r="31" spans="1:15">
      <c r="A31" s="10" t="str">
        <f>CONCATENATE(24, )</f>
        <v>24</v>
      </c>
      <c r="B31" s="10" t="s">
        <v>80</v>
      </c>
      <c r="C31" s="12">
        <v>2003187</v>
      </c>
      <c r="D31" s="12">
        <v>2200763</v>
      </c>
      <c r="E31" s="12">
        <v>2299360</v>
      </c>
      <c r="F31" s="12">
        <v>2410414</v>
      </c>
      <c r="G31" s="12">
        <v>2585518</v>
      </c>
      <c r="H31" s="12">
        <f t="shared" si="2"/>
        <v>2611978.4</v>
      </c>
      <c r="I31" s="12">
        <f t="shared" si="2"/>
        <v>2638438.7999999998</v>
      </c>
      <c r="J31" s="12">
        <f t="shared" si="2"/>
        <v>2664899.2000000002</v>
      </c>
      <c r="K31" s="12">
        <f t="shared" si="2"/>
        <v>2691359.6</v>
      </c>
      <c r="L31" s="12">
        <v>2717820</v>
      </c>
      <c r="M31" s="12">
        <f t="shared" si="1"/>
        <v>2755846.6666666665</v>
      </c>
      <c r="N31" s="12">
        <f t="shared" si="1"/>
        <v>2793873.3333333335</v>
      </c>
      <c r="O31" s="12">
        <v>2831900</v>
      </c>
    </row>
    <row r="32" spans="1:15">
      <c r="A32" s="10" t="str">
        <f>CONCATENATE(25, )</f>
        <v>25</v>
      </c>
      <c r="B32" s="10" t="s">
        <v>81</v>
      </c>
      <c r="C32" s="12">
        <v>2204054</v>
      </c>
      <c r="D32" s="12">
        <v>2425675</v>
      </c>
      <c r="E32" s="12">
        <v>2536844</v>
      </c>
      <c r="F32" s="12">
        <v>2608442</v>
      </c>
      <c r="G32" s="12">
        <v>2767761</v>
      </c>
      <c r="H32" s="12">
        <f t="shared" si="2"/>
        <v>2807473</v>
      </c>
      <c r="I32" s="12">
        <f t="shared" si="2"/>
        <v>2847185</v>
      </c>
      <c r="J32" s="12">
        <f t="shared" si="2"/>
        <v>2886897</v>
      </c>
      <c r="K32" s="12">
        <f t="shared" si="2"/>
        <v>2926609</v>
      </c>
      <c r="L32" s="12">
        <v>2966321</v>
      </c>
      <c r="M32" s="12">
        <f t="shared" si="1"/>
        <v>2999680.6666666665</v>
      </c>
      <c r="N32" s="12">
        <f t="shared" si="1"/>
        <v>3033040.3333333335</v>
      </c>
      <c r="O32" s="12">
        <v>3066400</v>
      </c>
    </row>
    <row r="33" spans="1:15">
      <c r="A33" s="10" t="str">
        <f>CONCATENATE(26, )</f>
        <v>26</v>
      </c>
      <c r="B33" s="10" t="s">
        <v>82</v>
      </c>
      <c r="C33" s="12">
        <v>1823606</v>
      </c>
      <c r="D33" s="12">
        <v>2085536</v>
      </c>
      <c r="E33" s="12">
        <v>2216969</v>
      </c>
      <c r="F33" s="12">
        <v>2394861</v>
      </c>
      <c r="G33" s="12">
        <v>2662480</v>
      </c>
      <c r="H33" s="12">
        <f t="shared" si="2"/>
        <v>2700050</v>
      </c>
      <c r="I33" s="12">
        <f t="shared" si="2"/>
        <v>2737620</v>
      </c>
      <c r="J33" s="12">
        <f t="shared" si="2"/>
        <v>2775190</v>
      </c>
      <c r="K33" s="12">
        <f t="shared" si="2"/>
        <v>2812760</v>
      </c>
      <c r="L33" s="12">
        <v>2850330</v>
      </c>
      <c r="M33" s="12">
        <f t="shared" si="1"/>
        <v>2920886.6666666665</v>
      </c>
      <c r="N33" s="12">
        <f t="shared" si="1"/>
        <v>2991443.3333333335</v>
      </c>
      <c r="O33" s="12">
        <v>3062000</v>
      </c>
    </row>
    <row r="34" spans="1:15">
      <c r="A34" s="10" t="str">
        <f>CONCATENATE(27, )</f>
        <v>27</v>
      </c>
      <c r="B34" s="10" t="s">
        <v>83</v>
      </c>
      <c r="C34" s="12">
        <v>1501744</v>
      </c>
      <c r="D34" s="12">
        <v>1748769</v>
      </c>
      <c r="E34" s="12">
        <v>1891829</v>
      </c>
      <c r="F34" s="12">
        <v>1989969</v>
      </c>
      <c r="G34" s="12">
        <v>2238603</v>
      </c>
      <c r="H34" s="12">
        <f t="shared" si="2"/>
        <v>2269936.7999999998</v>
      </c>
      <c r="I34" s="12">
        <f t="shared" si="2"/>
        <v>2301270.6</v>
      </c>
      <c r="J34" s="12">
        <f t="shared" si="2"/>
        <v>2332604.4</v>
      </c>
      <c r="K34" s="12">
        <f t="shared" si="2"/>
        <v>2363938.2000000002</v>
      </c>
      <c r="L34" s="12">
        <v>2395272</v>
      </c>
      <c r="M34" s="12">
        <f t="shared" si="1"/>
        <v>2417148</v>
      </c>
      <c r="N34" s="12">
        <f t="shared" si="1"/>
        <v>2439024</v>
      </c>
      <c r="O34" s="12">
        <v>2460900</v>
      </c>
    </row>
    <row r="35" spans="1:15">
      <c r="A35" s="10" t="str">
        <f>CONCATENATE(28, )</f>
        <v>28</v>
      </c>
      <c r="B35" s="10" t="s">
        <v>84</v>
      </c>
      <c r="C35" s="12">
        <v>2249581</v>
      </c>
      <c r="D35" s="12">
        <v>2527328</v>
      </c>
      <c r="E35" s="12">
        <v>2753222</v>
      </c>
      <c r="F35" s="12">
        <v>3024238</v>
      </c>
      <c r="G35" s="12">
        <v>3268554</v>
      </c>
      <c r="H35" s="12">
        <f t="shared" si="2"/>
        <v>3303182.8</v>
      </c>
      <c r="I35" s="12">
        <f t="shared" si="2"/>
        <v>3337811.6</v>
      </c>
      <c r="J35" s="12">
        <f t="shared" si="2"/>
        <v>3372440.4</v>
      </c>
      <c r="K35" s="12">
        <f t="shared" si="2"/>
        <v>3407069.2</v>
      </c>
      <c r="L35" s="12">
        <v>3441698</v>
      </c>
      <c r="M35" s="12">
        <f t="shared" si="1"/>
        <v>3518565.3333333335</v>
      </c>
      <c r="N35" s="12">
        <f t="shared" si="1"/>
        <v>3595432.6666666665</v>
      </c>
      <c r="O35" s="12">
        <v>3672300</v>
      </c>
    </row>
    <row r="36" spans="1:15">
      <c r="A36" s="10" t="str">
        <f>CONCATENATE(29, )</f>
        <v>29</v>
      </c>
      <c r="B36" s="10" t="s">
        <v>85</v>
      </c>
      <c r="C36" s="12">
        <v>761277</v>
      </c>
      <c r="D36" s="12">
        <v>883924</v>
      </c>
      <c r="E36" s="12">
        <v>962646</v>
      </c>
      <c r="F36" s="12">
        <v>1068207</v>
      </c>
      <c r="G36" s="12">
        <v>1169936</v>
      </c>
      <c r="H36" s="12">
        <f t="shared" si="2"/>
        <v>1190518.2</v>
      </c>
      <c r="I36" s="12">
        <f t="shared" si="2"/>
        <v>1211100.3999999999</v>
      </c>
      <c r="J36" s="12">
        <f t="shared" si="2"/>
        <v>1231682.6000000001</v>
      </c>
      <c r="K36" s="12">
        <f t="shared" si="2"/>
        <v>1252264.8</v>
      </c>
      <c r="L36" s="12">
        <v>1272847</v>
      </c>
      <c r="M36" s="12">
        <f t="shared" si="1"/>
        <v>1293498</v>
      </c>
      <c r="N36" s="12">
        <f t="shared" si="1"/>
        <v>1314149</v>
      </c>
      <c r="O36" s="12">
        <v>1334800</v>
      </c>
    </row>
    <row r="37" spans="1:15" ht="26.5">
      <c r="A37" s="10" t="str">
        <f>CONCATENATE(30, )</f>
        <v>30</v>
      </c>
      <c r="B37" s="10" t="s">
        <v>86</v>
      </c>
      <c r="C37" s="12">
        <v>6228239</v>
      </c>
      <c r="D37" s="12">
        <v>6737324</v>
      </c>
      <c r="E37" s="12">
        <v>6908975</v>
      </c>
      <c r="F37" s="12">
        <v>7110214</v>
      </c>
      <c r="G37" s="12">
        <v>7643194</v>
      </c>
      <c r="H37" s="12">
        <f t="shared" si="2"/>
        <v>7737056.2000000002</v>
      </c>
      <c r="I37" s="12">
        <f t="shared" si="2"/>
        <v>7830918.4000000004</v>
      </c>
      <c r="J37" s="12">
        <f t="shared" si="2"/>
        <v>7924780.5999999996</v>
      </c>
      <c r="K37" s="12">
        <f t="shared" si="2"/>
        <v>8018642.7999999998</v>
      </c>
      <c r="L37" s="12">
        <v>8112505</v>
      </c>
      <c r="M37" s="12">
        <f t="shared" si="1"/>
        <v>8153903.333333334</v>
      </c>
      <c r="N37" s="12">
        <f t="shared" si="1"/>
        <v>8195301.666666667</v>
      </c>
      <c r="O37" s="12">
        <v>8236700.0000000009</v>
      </c>
    </row>
    <row r="38" spans="1:15">
      <c r="A38" s="10" t="str">
        <f>CONCATENATE(31, )</f>
        <v>31</v>
      </c>
      <c r="B38" s="10" t="s">
        <v>87</v>
      </c>
      <c r="C38" s="12">
        <v>1362940</v>
      </c>
      <c r="D38" s="12">
        <v>1556622</v>
      </c>
      <c r="E38" s="12">
        <v>1658210</v>
      </c>
      <c r="F38" s="12">
        <v>1818948</v>
      </c>
      <c r="G38" s="12">
        <v>1955577</v>
      </c>
      <c r="H38" s="12">
        <f t="shared" si="2"/>
        <v>1983896.6</v>
      </c>
      <c r="I38" s="12">
        <f t="shared" si="2"/>
        <v>2012216.2</v>
      </c>
      <c r="J38" s="12">
        <f t="shared" si="2"/>
        <v>2040535.8</v>
      </c>
      <c r="K38" s="12">
        <f t="shared" si="2"/>
        <v>2068855.4</v>
      </c>
      <c r="L38" s="12">
        <v>2097175</v>
      </c>
      <c r="M38" s="12">
        <f t="shared" si="1"/>
        <v>2133850</v>
      </c>
      <c r="N38" s="12">
        <f t="shared" si="1"/>
        <v>2170525</v>
      </c>
      <c r="O38" s="12">
        <v>2207200</v>
      </c>
    </row>
    <row r="39" spans="1:15">
      <c r="A39" s="10" t="str">
        <f>CONCATENATE(32, )</f>
        <v>32</v>
      </c>
      <c r="B39" s="10" t="s">
        <v>88</v>
      </c>
      <c r="C39" s="12">
        <v>1276323</v>
      </c>
      <c r="D39" s="12">
        <v>1336496</v>
      </c>
      <c r="E39" s="12">
        <v>1353610</v>
      </c>
      <c r="F39" s="12">
        <v>1367692</v>
      </c>
      <c r="G39" s="12">
        <v>1490668</v>
      </c>
      <c r="H39" s="12">
        <f t="shared" si="2"/>
        <v>1508376.2</v>
      </c>
      <c r="I39" s="12">
        <f t="shared" si="2"/>
        <v>1526084.4</v>
      </c>
      <c r="J39" s="12">
        <f t="shared" si="2"/>
        <v>1543792.6</v>
      </c>
      <c r="K39" s="12">
        <f t="shared" si="2"/>
        <v>1561500.8</v>
      </c>
      <c r="L39" s="12">
        <v>1579209</v>
      </c>
      <c r="M39" s="12">
        <f t="shared" si="1"/>
        <v>1591139.3333333333</v>
      </c>
      <c r="N39" s="12">
        <f t="shared" si="1"/>
        <v>1603069.6666666667</v>
      </c>
      <c r="O39" s="12">
        <v>1615000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0" zoomScaleNormal="70" workbookViewId="0">
      <selection activeCell="B17" sqref="B17"/>
    </sheetView>
  </sheetViews>
  <sheetFormatPr defaultColWidth="10.6640625" defaultRowHeight="15.5"/>
  <cols>
    <col min="1" max="1" width="3.33203125" customWidth="1"/>
    <col min="2" max="2" width="22.5" customWidth="1"/>
    <col min="3" max="8" width="13.1640625" bestFit="1" customWidth="1"/>
    <col min="9" max="15" width="11.5" bestFit="1" customWidth="1"/>
  </cols>
  <sheetData>
    <row r="1" spans="1:11">
      <c r="C1" s="10">
        <v>2010</v>
      </c>
      <c r="D1" s="11">
        <v>2011</v>
      </c>
      <c r="E1" s="11">
        <v>2012</v>
      </c>
      <c r="F1" s="11">
        <v>2013</v>
      </c>
      <c r="G1" s="11">
        <v>2014</v>
      </c>
      <c r="H1" s="10">
        <v>2015</v>
      </c>
      <c r="I1" s="11">
        <v>2016</v>
      </c>
      <c r="J1" s="11">
        <v>2017</v>
      </c>
      <c r="K1" s="10">
        <v>2018</v>
      </c>
    </row>
    <row r="2" spans="1:11">
      <c r="A2" s="10" t="str">
        <f>CONCATENATE(0,1)</f>
        <v>01</v>
      </c>
      <c r="B2" s="10" t="s">
        <v>57</v>
      </c>
      <c r="C2" s="14">
        <f>PIB!K8/Poblacion!G8*1000000</f>
        <v>128443.65044270192</v>
      </c>
      <c r="D2" s="14">
        <f>PIB!L8/Poblacion!H8*1000000</f>
        <v>131295.95930824275</v>
      </c>
      <c r="E2" s="14">
        <f>PIB!M8/Poblacion!I8*1000000</f>
        <v>135682.77072968034</v>
      </c>
      <c r="F2" s="14">
        <f>PIB!N8/Poblacion!J8*1000000</f>
        <v>136993.33615954281</v>
      </c>
      <c r="G2" s="14">
        <f>PIB!O8/Poblacion!K8*1000000</f>
        <v>148433.16619975347</v>
      </c>
      <c r="H2" s="14">
        <f>PIB!P8/Poblacion!L8*1000000</f>
        <v>150985.71552648902</v>
      </c>
      <c r="I2" s="14">
        <f>PIB!Q8/Poblacion!M8*1000000</f>
        <v>163486.47323075804</v>
      </c>
      <c r="J2" s="14">
        <f>PIB!R8/Poblacion!N8*1000000</f>
        <v>168838.94841690714</v>
      </c>
      <c r="K2" s="14">
        <f>PIB!S8/Poblacion!O8*1000000</f>
        <v>173206.65499776552</v>
      </c>
    </row>
    <row r="3" spans="1:11">
      <c r="A3" s="10" t="str">
        <f>CONCATENATE(0,2)</f>
        <v>02</v>
      </c>
      <c r="B3" s="10" t="s">
        <v>58</v>
      </c>
      <c r="C3" s="14">
        <f>PIB!K9/Poblacion!G9*1000000</f>
        <v>135706.19542514111</v>
      </c>
      <c r="D3" s="14">
        <f>PIB!L9/Poblacion!H9*1000000</f>
        <v>138271.64592772885</v>
      </c>
      <c r="E3" s="14">
        <f>PIB!M9/Poblacion!I9*1000000</f>
        <v>141651.1713985352</v>
      </c>
      <c r="F3" s="14">
        <f>PIB!N9/Poblacion!J9*1000000</f>
        <v>143172.83418211405</v>
      </c>
      <c r="G3" s="14">
        <f>PIB!O9/Poblacion!K9*1000000</f>
        <v>144158.38852332428</v>
      </c>
      <c r="H3" s="14">
        <f>PIB!P9/Poblacion!L9*1000000</f>
        <v>152585.452954159</v>
      </c>
      <c r="I3" s="14">
        <f>PIB!Q9/Poblacion!M9*1000000</f>
        <v>154096.89121166986</v>
      </c>
      <c r="J3" s="14">
        <f>PIB!R9/Poblacion!N9*1000000</f>
        <v>154094.50115087061</v>
      </c>
      <c r="K3" s="14">
        <f>PIB!S9/Poblacion!O9*1000000</f>
        <v>152916.06343027877</v>
      </c>
    </row>
    <row r="4" spans="1:11">
      <c r="A4" s="10" t="str">
        <f>CONCATENATE(0,3)</f>
        <v>03</v>
      </c>
      <c r="B4" s="10" t="s">
        <v>59</v>
      </c>
      <c r="C4" s="14">
        <f>PIB!K10/Poblacion!G10*1000000</f>
        <v>173707.82354252416</v>
      </c>
      <c r="D4" s="14">
        <f>PIB!L10/Poblacion!H10*1000000</f>
        <v>175924.97299956784</v>
      </c>
      <c r="E4" s="14">
        <f>PIB!M10/Poblacion!I10*1000000</f>
        <v>175923.61001170566</v>
      </c>
      <c r="F4" s="14">
        <f>PIB!N10/Poblacion!J10*1000000</f>
        <v>168655.35979618426</v>
      </c>
      <c r="G4" s="14">
        <f>PIB!O10/Poblacion!K10*1000000</f>
        <v>164801.51310907849</v>
      </c>
      <c r="H4" s="14">
        <f>PIB!P10/Poblacion!L10*1000000</f>
        <v>182712.47378969117</v>
      </c>
      <c r="I4" s="14">
        <f>PIB!Q10/Poblacion!M10*1000000</f>
        <v>177882.6826895808</v>
      </c>
      <c r="J4" s="14">
        <f>PIB!R10/Poblacion!N10*1000000</f>
        <v>186485.79614949893</v>
      </c>
      <c r="K4" s="14">
        <f>PIB!S10/Poblacion!O10*1000000</f>
        <v>207510.10956293915</v>
      </c>
    </row>
    <row r="5" spans="1:11">
      <c r="A5" s="10" t="str">
        <f>CONCATENATE(0,4)</f>
        <v>04</v>
      </c>
      <c r="B5" s="10" t="s">
        <v>60</v>
      </c>
      <c r="C5" s="14">
        <f>PIB!K11/Poblacion!G11*1000000</f>
        <v>916744.89841824526</v>
      </c>
      <c r="D5" s="14">
        <f>PIB!L11/Poblacion!H11*1000000</f>
        <v>867012.82074232132</v>
      </c>
      <c r="E5" s="14">
        <f>PIB!M11/Poblacion!I11*1000000</f>
        <v>837539.34385314898</v>
      </c>
      <c r="F5" s="14">
        <f>PIB!N11/Poblacion!J11*1000000</f>
        <v>829849.25569806714</v>
      </c>
      <c r="G5" s="14">
        <f>PIB!O11/Poblacion!K11*1000000</f>
        <v>777072.5221695709</v>
      </c>
      <c r="H5" s="14">
        <f>PIB!P11/Poblacion!L11*1000000</f>
        <v>709766.4187587715</v>
      </c>
      <c r="I5" s="14">
        <f>PIB!Q11/Poblacion!M11*1000000</f>
        <v>655193.793461286</v>
      </c>
      <c r="J5" s="14">
        <f>PIB!R11/Poblacion!N11*1000000</f>
        <v>575200.12722269783</v>
      </c>
      <c r="K5" s="14">
        <f>PIB!S11/Poblacion!O11*1000000</f>
        <v>555388.0499842487</v>
      </c>
    </row>
    <row r="6" spans="1:11">
      <c r="A6" s="10" t="str">
        <f>CONCATENATE(0,5)</f>
        <v>05</v>
      </c>
      <c r="B6" s="10" t="s">
        <v>61</v>
      </c>
      <c r="C6" s="14">
        <f>PIB!K12/Poblacion!G12*1000000</f>
        <v>178268.58551057693</v>
      </c>
      <c r="D6" s="14">
        <f>PIB!L12/Poblacion!H12*1000000</f>
        <v>187549.87981126833</v>
      </c>
      <c r="E6" s="14">
        <f>PIB!M12/Poblacion!I12*1000000</f>
        <v>194119.28135938934</v>
      </c>
      <c r="F6" s="14">
        <f>PIB!N12/Poblacion!J12*1000000</f>
        <v>187378.05074627508</v>
      </c>
      <c r="G6" s="14">
        <f>PIB!O12/Poblacion!K12*1000000</f>
        <v>194200.59176069603</v>
      </c>
      <c r="H6" s="14">
        <f>PIB!P12/Poblacion!L12*1000000</f>
        <v>194201.88668709589</v>
      </c>
      <c r="I6" s="14">
        <f>PIB!Q12/Poblacion!M12*1000000</f>
        <v>194646.67122325464</v>
      </c>
      <c r="J6" s="14">
        <f>PIB!R12/Poblacion!N12*1000000</f>
        <v>202288.56509866333</v>
      </c>
      <c r="K6" s="14">
        <f>PIB!S12/Poblacion!O12*1000000</f>
        <v>202288.96697576053</v>
      </c>
    </row>
    <row r="7" spans="1:11">
      <c r="A7" s="10" t="str">
        <f>CONCATENATE(0,6)</f>
        <v>06</v>
      </c>
      <c r="B7" s="10" t="s">
        <v>62</v>
      </c>
      <c r="C7" s="14">
        <f>PIB!K13/Poblacion!G13*1000000</f>
        <v>126034.19849205678</v>
      </c>
      <c r="D7" s="14">
        <f>PIB!L13/Poblacion!H13*1000000</f>
        <v>132708.86280332765</v>
      </c>
      <c r="E7" s="14">
        <f>PIB!M13/Poblacion!I13*1000000</f>
        <v>134168.14828096682</v>
      </c>
      <c r="F7" s="14">
        <f>PIB!N13/Poblacion!J13*1000000</f>
        <v>133082.0524540623</v>
      </c>
      <c r="G7" s="14">
        <f>PIB!O13/Poblacion!K13*1000000</f>
        <v>134040.64088204963</v>
      </c>
      <c r="H7" s="14">
        <f>PIB!P13/Poblacion!L13*1000000</f>
        <v>134073.47079376015</v>
      </c>
      <c r="I7" s="14">
        <f>PIB!Q13/Poblacion!M13*1000000</f>
        <v>138899.28080264619</v>
      </c>
      <c r="J7" s="14">
        <f>PIB!R13/Poblacion!N13*1000000</f>
        <v>141383.46660946851</v>
      </c>
      <c r="K7" s="14">
        <f>PIB!S13/Poblacion!O13*1000000</f>
        <v>141635.38320450674</v>
      </c>
    </row>
    <row r="8" spans="1:11">
      <c r="A8" s="10" t="str">
        <f>CONCATENATE(0,7)</f>
        <v>07</v>
      </c>
      <c r="B8" s="10" t="s">
        <v>63</v>
      </c>
      <c r="C8" s="14">
        <f>PIB!K14/Poblacion!G14*1000000</f>
        <v>56496.364284552743</v>
      </c>
      <c r="D8" s="14">
        <f>PIB!L14/Poblacion!H14*1000000</f>
        <v>57253.723412189065</v>
      </c>
      <c r="E8" s="14">
        <f>PIB!M14/Poblacion!I14*1000000</f>
        <v>57346.877749686653</v>
      </c>
      <c r="F8" s="14">
        <f>PIB!N14/Poblacion!J14*1000000</f>
        <v>55635.63269827675</v>
      </c>
      <c r="G8" s="14">
        <f>PIB!O14/Poblacion!K14*1000000</f>
        <v>57494.872061988579</v>
      </c>
      <c r="H8" s="14">
        <f>PIB!P14/Poblacion!L14*1000000</f>
        <v>55666.679826474516</v>
      </c>
      <c r="I8" s="14">
        <f>PIB!Q14/Poblacion!M14*1000000</f>
        <v>54841.872466368579</v>
      </c>
      <c r="J8" s="14">
        <f>PIB!R14/Poblacion!N14*1000000</f>
        <v>52556.585124799094</v>
      </c>
      <c r="K8" s="14">
        <f>PIB!S14/Poblacion!O14*1000000</f>
        <v>50674.601797448435</v>
      </c>
    </row>
    <row r="9" spans="1:11">
      <c r="A9" s="10" t="str">
        <f>CONCATENATE(0,8)</f>
        <v>08</v>
      </c>
      <c r="B9" s="10" t="s">
        <v>64</v>
      </c>
      <c r="C9" s="14">
        <f>PIB!K15/Poblacion!G15*1000000</f>
        <v>122648.08826745614</v>
      </c>
      <c r="D9" s="14">
        <f>PIB!L15/Poblacion!H15*1000000</f>
        <v>124379.94145648982</v>
      </c>
      <c r="E9" s="14">
        <f>PIB!M15/Poblacion!I15*1000000</f>
        <v>132457.83379853723</v>
      </c>
      <c r="F9" s="14">
        <f>PIB!N15/Poblacion!J15*1000000</f>
        <v>136217.94822661916</v>
      </c>
      <c r="G9" s="14">
        <f>PIB!O15/Poblacion!K15*1000000</f>
        <v>138054.88516517633</v>
      </c>
      <c r="H9" s="14">
        <f>PIB!P15/Poblacion!L15*1000000</f>
        <v>144855.00737507502</v>
      </c>
      <c r="I9" s="14">
        <f>PIB!Q15/Poblacion!M15*1000000</f>
        <v>148202.34892936485</v>
      </c>
      <c r="J9" s="14">
        <f>PIB!R15/Poblacion!N15*1000000</f>
        <v>149443.61249678201</v>
      </c>
      <c r="K9" s="14">
        <f>PIB!S15/Poblacion!O15*1000000</f>
        <v>148264.99516580004</v>
      </c>
    </row>
    <row r="10" spans="1:11">
      <c r="A10" s="10" t="str">
        <f>CONCATENATE(0,9)</f>
        <v>09</v>
      </c>
      <c r="B10" s="10" t="s">
        <v>65</v>
      </c>
      <c r="C10" s="14">
        <f>PIB!K16/Poblacion!G16*1000000</f>
        <v>276453.31857807183</v>
      </c>
      <c r="D10" s="14">
        <f>PIB!L16/Poblacion!H16*1000000</f>
        <v>285834.49185595021</v>
      </c>
      <c r="E10" s="14">
        <f>PIB!M16/Poblacion!I16*1000000</f>
        <v>296677.43239742989</v>
      </c>
      <c r="F10" s="14">
        <f>PIB!N16/Poblacion!J16*1000000</f>
        <v>300627.46593035117</v>
      </c>
      <c r="G10" s="14">
        <f>PIB!O16/Poblacion!K16*1000000</f>
        <v>306548.79591764678</v>
      </c>
      <c r="H10" s="14">
        <f>PIB!P16/Poblacion!L16*1000000</f>
        <v>318045.81386897771</v>
      </c>
      <c r="I10" s="14">
        <f>PIB!Q16/Poblacion!M16*1000000</f>
        <v>333781.29793874256</v>
      </c>
      <c r="J10" s="14">
        <f>PIB!R16/Poblacion!N16*1000000</f>
        <v>345182.60049854888</v>
      </c>
      <c r="K10" s="14">
        <f>PIB!S16/Poblacion!O16*1000000</f>
        <v>356345.85733319668</v>
      </c>
    </row>
    <row r="11" spans="1:11">
      <c r="A11" s="10" t="str">
        <f>CONCATENATE(10, )</f>
        <v>10</v>
      </c>
      <c r="B11" s="10" t="s">
        <v>66</v>
      </c>
      <c r="C11" s="14">
        <f>PIB!K17/Poblacion!G17*1000000</f>
        <v>103658.86435091682</v>
      </c>
      <c r="D11" s="14">
        <f>PIB!L17/Poblacion!H17*1000000</f>
        <v>106386.84955873957</v>
      </c>
      <c r="E11" s="14">
        <f>PIB!M17/Poblacion!I17*1000000</f>
        <v>108787.05471135104</v>
      </c>
      <c r="F11" s="14">
        <f>PIB!N17/Poblacion!J17*1000000</f>
        <v>110814.7308423201</v>
      </c>
      <c r="G11" s="14">
        <f>PIB!O17/Poblacion!K17*1000000</f>
        <v>111847.3153450956</v>
      </c>
      <c r="H11" s="14">
        <f>PIB!P17/Poblacion!L17*1000000</f>
        <v>111120.67959383481</v>
      </c>
      <c r="I11" s="14">
        <f>PIB!Q17/Poblacion!M17*1000000</f>
        <v>113865.50203133195</v>
      </c>
      <c r="J11" s="14">
        <f>PIB!R17/Poblacion!N17*1000000</f>
        <v>110945.31465197487</v>
      </c>
      <c r="K11" s="14">
        <f>PIB!S17/Poblacion!O17*1000000</f>
        <v>110547.28021978022</v>
      </c>
    </row>
    <row r="12" spans="1:11">
      <c r="A12" s="10" t="str">
        <f>CONCATENATE(11, )</f>
        <v>11</v>
      </c>
      <c r="B12" s="10" t="s">
        <v>67</v>
      </c>
      <c r="C12" s="14">
        <f>PIB!K18/Poblacion!G18*1000000</f>
        <v>94264.238917813069</v>
      </c>
      <c r="D12" s="14">
        <f>PIB!L18/Poblacion!H18*1000000</f>
        <v>98593.459551752734</v>
      </c>
      <c r="E12" s="14">
        <f>PIB!M18/Poblacion!I18*1000000</f>
        <v>101347.80591959163</v>
      </c>
      <c r="F12" s="14">
        <f>PIB!N18/Poblacion!J18*1000000</f>
        <v>104188.02489330627</v>
      </c>
      <c r="G12" s="14">
        <f>PIB!O18/Poblacion!K18*1000000</f>
        <v>107436.44112953564</v>
      </c>
      <c r="H12" s="14">
        <f>PIB!P18/Poblacion!L18*1000000</f>
        <v>112958.31457731611</v>
      </c>
      <c r="I12" s="14">
        <f>PIB!Q18/Poblacion!M18*1000000</f>
        <v>117009.42285334483</v>
      </c>
      <c r="J12" s="14">
        <f>PIB!R18/Poblacion!N18*1000000</f>
        <v>121726.83669412126</v>
      </c>
      <c r="K12" s="14">
        <f>PIB!S18/Poblacion!O18*1000000</f>
        <v>122367.03922883487</v>
      </c>
    </row>
    <row r="13" spans="1:11">
      <c r="A13" s="10" t="str">
        <f>CONCATENATE(12, )</f>
        <v>12</v>
      </c>
      <c r="B13" s="10" t="s">
        <v>68</v>
      </c>
      <c r="C13" s="14">
        <f>PIB!K19/Poblacion!G19*1000000</f>
        <v>62527.306383912975</v>
      </c>
      <c r="D13" s="14">
        <f>PIB!L19/Poblacion!H19*1000000</f>
        <v>62755.770124429415</v>
      </c>
      <c r="E13" s="14">
        <f>PIB!M19/Poblacion!I19*1000000</f>
        <v>63285.82849479068</v>
      </c>
      <c r="F13" s="14">
        <f>PIB!N19/Poblacion!J19*1000000</f>
        <v>62959.008738359589</v>
      </c>
      <c r="G13" s="14">
        <f>PIB!O19/Poblacion!K19*1000000</f>
        <v>65353.337550562814</v>
      </c>
      <c r="H13" s="14">
        <f>PIB!P19/Poblacion!L19*1000000</f>
        <v>65668.790584082482</v>
      </c>
      <c r="I13" s="14">
        <f>PIB!Q19/Poblacion!M19*1000000</f>
        <v>66460.045447142169</v>
      </c>
      <c r="J13" s="14">
        <f>PIB!R19/Poblacion!N19*1000000</f>
        <v>65589.524421218637</v>
      </c>
      <c r="K13" s="14">
        <f>PIB!S19/Poblacion!O19*1000000</f>
        <v>66947.627996693307</v>
      </c>
    </row>
    <row r="14" spans="1:11">
      <c r="A14" s="10" t="str">
        <f>CONCATENATE(13, )</f>
        <v>13</v>
      </c>
      <c r="B14" s="10" t="s">
        <v>69</v>
      </c>
      <c r="C14" s="14">
        <f>PIB!K20/Poblacion!G20*1000000</f>
        <v>77411.703785865611</v>
      </c>
      <c r="D14" s="14">
        <f>PIB!L20/Poblacion!H20*1000000</f>
        <v>79361.720306150906</v>
      </c>
      <c r="E14" s="14">
        <f>PIB!M20/Poblacion!I20*1000000</f>
        <v>81242.965898207753</v>
      </c>
      <c r="F14" s="14">
        <f>PIB!N20/Poblacion!J20*1000000</f>
        <v>83056.774511649055</v>
      </c>
      <c r="G14" s="14">
        <f>PIB!O20/Poblacion!K20*1000000</f>
        <v>85143.943442309363</v>
      </c>
      <c r="H14" s="14">
        <f>PIB!P20/Poblacion!L20*1000000</f>
        <v>88715.79847038108</v>
      </c>
      <c r="I14" s="14">
        <f>PIB!Q20/Poblacion!M20*1000000</f>
        <v>91014.755223889515</v>
      </c>
      <c r="J14" s="14">
        <f>PIB!R20/Poblacion!N20*1000000</f>
        <v>89642.239431136637</v>
      </c>
      <c r="K14" s="14">
        <f>PIB!S20/Poblacion!O20*1000000</f>
        <v>91148.479082366321</v>
      </c>
    </row>
    <row r="15" spans="1:11">
      <c r="A15" s="10" t="str">
        <f>CONCATENATE(14, )</f>
        <v>14</v>
      </c>
      <c r="B15" s="10" t="s">
        <v>70</v>
      </c>
      <c r="C15" s="14">
        <f>PIB!K21/Poblacion!G21*1000000</f>
        <v>125889.24905199272</v>
      </c>
      <c r="D15" s="14">
        <f>PIB!L21/Poblacion!H21*1000000</f>
        <v>127947.72425080861</v>
      </c>
      <c r="E15" s="14">
        <f>PIB!M21/Poblacion!I21*1000000</f>
        <v>131854.92979570132</v>
      </c>
      <c r="F15" s="14">
        <f>PIB!N21/Poblacion!J21*1000000</f>
        <v>133196.79050453534</v>
      </c>
      <c r="G15" s="14">
        <f>PIB!O21/Poblacion!K21*1000000</f>
        <v>137113.82922211054</v>
      </c>
      <c r="H15" s="14">
        <f>PIB!P21/Poblacion!L21*1000000</f>
        <v>141198.97907284158</v>
      </c>
      <c r="I15" s="14">
        <f>PIB!Q21/Poblacion!M21*1000000</f>
        <v>145782.48177929741</v>
      </c>
      <c r="J15" s="14">
        <f>PIB!R21/Poblacion!N21*1000000</f>
        <v>147267.31500689781</v>
      </c>
      <c r="K15" s="14">
        <f>PIB!S21/Poblacion!O21*1000000</f>
        <v>149168.78166538972</v>
      </c>
    </row>
    <row r="16" spans="1:11">
      <c r="A16" s="10" t="str">
        <f>CONCATENATE(15, )</f>
        <v>15</v>
      </c>
      <c r="B16" s="10" t="s">
        <v>71</v>
      </c>
      <c r="C16" s="14">
        <f>PIB!K22/Poblacion!G22*1000000</f>
        <v>80839.802510064997</v>
      </c>
      <c r="D16" s="14">
        <f>PIB!L22/Poblacion!H22*1000000</f>
        <v>83458.874397563224</v>
      </c>
      <c r="E16" s="14">
        <f>PIB!M22/Poblacion!I22*1000000</f>
        <v>86004.262786337262</v>
      </c>
      <c r="F16" s="14">
        <f>PIB!N22/Poblacion!J22*1000000</f>
        <v>86495.726301315197</v>
      </c>
      <c r="G16" s="14">
        <f>PIB!O22/Poblacion!K22*1000000</f>
        <v>87925.651288173074</v>
      </c>
      <c r="H16" s="14">
        <f>PIB!P22/Poblacion!L22*1000000</f>
        <v>88865.623568349314</v>
      </c>
      <c r="I16" s="14">
        <f>PIB!Q22/Poblacion!M22*1000000</f>
        <v>88812.3672715344</v>
      </c>
      <c r="J16" s="14">
        <f>PIB!R22/Poblacion!N22*1000000</f>
        <v>89822.7134736437</v>
      </c>
      <c r="K16" s="14">
        <f>PIB!S22/Poblacion!O22*1000000</f>
        <v>89663.311125953755</v>
      </c>
    </row>
    <row r="17" spans="1:11">
      <c r="A17" s="10" t="str">
        <f>CONCATENATE(16, )</f>
        <v>16</v>
      </c>
      <c r="B17" s="10" t="s">
        <v>72</v>
      </c>
      <c r="C17" s="14">
        <f>PIB!K23/Poblacion!G23*1000000</f>
        <v>75790.497759499631</v>
      </c>
      <c r="D17" s="14">
        <f>PIB!L23/Poblacion!H23*1000000</f>
        <v>78057.576967430286</v>
      </c>
      <c r="E17" s="14">
        <f>PIB!M23/Poblacion!I23*1000000</f>
        <v>79207.44023965743</v>
      </c>
      <c r="F17" s="14">
        <f>PIB!N23/Poblacion!J23*1000000</f>
        <v>80039.677384863651</v>
      </c>
      <c r="G17" s="14">
        <f>PIB!O23/Poblacion!K23*1000000</f>
        <v>84445.470104109394</v>
      </c>
      <c r="H17" s="14">
        <f>PIB!P23/Poblacion!L23*1000000</f>
        <v>85433.506068639093</v>
      </c>
      <c r="I17" s="14">
        <f>PIB!Q23/Poblacion!M23*1000000</f>
        <v>88342.857402517926</v>
      </c>
      <c r="J17" s="14">
        <f>PIB!R23/Poblacion!N23*1000000</f>
        <v>90616.648745469705</v>
      </c>
      <c r="K17" s="14">
        <f>PIB!S23/Poblacion!O23*1000000</f>
        <v>91655.895469938027</v>
      </c>
    </row>
    <row r="18" spans="1:11">
      <c r="A18" s="10" t="str">
        <f>CONCATENATE(17, )</f>
        <v>17</v>
      </c>
      <c r="B18" s="10" t="s">
        <v>73</v>
      </c>
      <c r="C18" s="14">
        <f>PIB!K24/Poblacion!G24*1000000</f>
        <v>98459.266599033217</v>
      </c>
      <c r="D18" s="14">
        <f>PIB!L24/Poblacion!H24*1000000</f>
        <v>96906.43189918602</v>
      </c>
      <c r="E18" s="14">
        <f>PIB!M24/Poblacion!I24*1000000</f>
        <v>96133.062335278737</v>
      </c>
      <c r="F18" s="14">
        <f>PIB!N24/Poblacion!J24*1000000</f>
        <v>98277.770385069467</v>
      </c>
      <c r="G18" s="14">
        <f>PIB!O24/Poblacion!K24*1000000</f>
        <v>98030.786041287764</v>
      </c>
      <c r="H18" s="14">
        <f>PIB!P24/Poblacion!L24*1000000</f>
        <v>97946.845563976676</v>
      </c>
      <c r="I18" s="14">
        <f>PIB!Q24/Poblacion!M24*1000000</f>
        <v>99459.217970113008</v>
      </c>
      <c r="J18" s="14">
        <f>PIB!R24/Poblacion!N24*1000000</f>
        <v>102980.24104164095</v>
      </c>
      <c r="K18" s="14">
        <f>PIB!S24/Poblacion!O24*1000000</f>
        <v>100947.66812095682</v>
      </c>
    </row>
    <row r="19" spans="1:11">
      <c r="A19" s="10" t="str">
        <f>CONCATENATE(18, )</f>
        <v>18</v>
      </c>
      <c r="B19" s="10" t="s">
        <v>74</v>
      </c>
      <c r="C19" s="14">
        <f>PIB!K25/Poblacion!G25*1000000</f>
        <v>90127.213522105041</v>
      </c>
      <c r="D19" s="14">
        <f>PIB!L25/Poblacion!H25*1000000</f>
        <v>91201.57595609175</v>
      </c>
      <c r="E19" s="14">
        <f>PIB!M25/Poblacion!I25*1000000</f>
        <v>89727.215612074491</v>
      </c>
      <c r="F19" s="14">
        <f>PIB!N25/Poblacion!J25*1000000</f>
        <v>90692.718394261043</v>
      </c>
      <c r="G19" s="14">
        <f>PIB!O25/Poblacion!K25*1000000</f>
        <v>94047.684707253822</v>
      </c>
      <c r="H19" s="14">
        <f>PIB!P25/Poblacion!L25*1000000</f>
        <v>97272.472799627445</v>
      </c>
      <c r="I19" s="14">
        <f>PIB!Q25/Poblacion!M25*1000000</f>
        <v>98130.696911724517</v>
      </c>
      <c r="J19" s="14">
        <f>PIB!R25/Poblacion!N25*1000000</f>
        <v>96641.423102904751</v>
      </c>
      <c r="K19" s="14">
        <f>PIB!S25/Poblacion!O25*1000000</f>
        <v>92848.752409592096</v>
      </c>
    </row>
    <row r="20" spans="1:11">
      <c r="A20" s="10" t="str">
        <f>CONCATENATE(19, )</f>
        <v>19</v>
      </c>
      <c r="B20" s="10" t="s">
        <v>75</v>
      </c>
      <c r="C20" s="14">
        <f>PIB!K26/Poblacion!G26*1000000</f>
        <v>220305.90111697582</v>
      </c>
      <c r="D20" s="14">
        <f>PIB!L26/Poblacion!H26*1000000</f>
        <v>225381.77270991317</v>
      </c>
      <c r="E20" s="14">
        <f>PIB!M26/Poblacion!I26*1000000</f>
        <v>230133.51456661164</v>
      </c>
      <c r="F20" s="14">
        <f>PIB!N26/Poblacion!J26*1000000</f>
        <v>228051.97075842347</v>
      </c>
      <c r="G20" s="14">
        <f>PIB!O26/Poblacion!K26*1000000</f>
        <v>231197.11661162414</v>
      </c>
      <c r="H20" s="14">
        <f>PIB!P26/Poblacion!L26*1000000</f>
        <v>238165.03434707737</v>
      </c>
      <c r="I20" s="14">
        <f>PIB!Q26/Poblacion!M26*1000000</f>
        <v>238938.8851428905</v>
      </c>
      <c r="J20" s="14">
        <f>PIB!R26/Poblacion!N26*1000000</f>
        <v>243373.08318737141</v>
      </c>
      <c r="K20" s="14">
        <f>PIB!S26/Poblacion!O26*1000000</f>
        <v>248951.00163493885</v>
      </c>
    </row>
    <row r="21" spans="1:11">
      <c r="A21" s="10" t="str">
        <f>CONCATENATE(20, )</f>
        <v>20</v>
      </c>
      <c r="B21" s="10" t="s">
        <v>76</v>
      </c>
      <c r="C21" s="14">
        <f>PIB!K27/Poblacion!G27*1000000</f>
        <v>59992.483880691078</v>
      </c>
      <c r="D21" s="14">
        <f>PIB!L27/Poblacion!H27*1000000</f>
        <v>61263.835126649887</v>
      </c>
      <c r="E21" s="14">
        <f>PIB!M27/Poblacion!I27*1000000</f>
        <v>61959.552962971546</v>
      </c>
      <c r="F21" s="14">
        <f>PIB!N27/Poblacion!J27*1000000</f>
        <v>62928.317494456387</v>
      </c>
      <c r="G21" s="14">
        <f>PIB!O27/Poblacion!K27*1000000</f>
        <v>63678.416336112321</v>
      </c>
      <c r="H21" s="14">
        <f>PIB!P27/Poblacion!L27*1000000</f>
        <v>65653.93865604607</v>
      </c>
      <c r="I21" s="14">
        <f>PIB!Q27/Poblacion!M27*1000000</f>
        <v>63958.014756246223</v>
      </c>
      <c r="J21" s="14">
        <f>PIB!R27/Poblacion!N27*1000000</f>
        <v>61833.997479484504</v>
      </c>
      <c r="K21" s="14">
        <f>PIB!S27/Poblacion!O27*1000000</f>
        <v>64078.368773524962</v>
      </c>
    </row>
    <row r="22" spans="1:11">
      <c r="A22" s="10" t="str">
        <f>CONCATENATE(21, )</f>
        <v>21</v>
      </c>
      <c r="B22" s="10" t="s">
        <v>77</v>
      </c>
      <c r="C22" s="14">
        <f>PIB!K28/Poblacion!G28*1000000</f>
        <v>81311.72046785467</v>
      </c>
      <c r="D22" s="14">
        <f>PIB!L28/Poblacion!H28*1000000</f>
        <v>84223.892360195998</v>
      </c>
      <c r="E22" s="14">
        <f>PIB!M28/Poblacion!I28*1000000</f>
        <v>88321.189633016242</v>
      </c>
      <c r="F22" s="14">
        <f>PIB!N28/Poblacion!J28*1000000</f>
        <v>86351.897989999226</v>
      </c>
      <c r="G22" s="14">
        <f>PIB!O28/Poblacion!K28*1000000</f>
        <v>86078.038280353983</v>
      </c>
      <c r="H22" s="14">
        <f>PIB!P28/Poblacion!L28*1000000</f>
        <v>87446.503200012055</v>
      </c>
      <c r="I22" s="14">
        <f>PIB!Q28/Poblacion!M28*1000000</f>
        <v>88605.499473295378</v>
      </c>
      <c r="J22" s="14">
        <f>PIB!R28/Poblacion!N28*1000000</f>
        <v>93000.253205541507</v>
      </c>
      <c r="K22" s="14">
        <f>PIB!S28/Poblacion!O28*1000000</f>
        <v>94107.438205413186</v>
      </c>
    </row>
    <row r="23" spans="1:11">
      <c r="A23" s="10" t="str">
        <f>CONCATENATE(22, )</f>
        <v>22</v>
      </c>
      <c r="B23" s="10" t="s">
        <v>78</v>
      </c>
      <c r="C23" s="14">
        <f>PIB!K29/Poblacion!G29*1000000</f>
        <v>157228.15884792528</v>
      </c>
      <c r="D23" s="14">
        <f>PIB!L29/Poblacion!H29*1000000</f>
        <v>165166.45133966196</v>
      </c>
      <c r="E23" s="14">
        <f>PIB!M29/Poblacion!I29*1000000</f>
        <v>166462.2880157062</v>
      </c>
      <c r="F23" s="14">
        <f>PIB!N29/Poblacion!J29*1000000</f>
        <v>163744.78328193969</v>
      </c>
      <c r="G23" s="14">
        <f>PIB!O29/Poblacion!K29*1000000</f>
        <v>173148.17974387427</v>
      </c>
      <c r="H23" s="14">
        <f>PIB!P29/Poblacion!L29*1000000</f>
        <v>181436.82556471537</v>
      </c>
      <c r="I23" s="14">
        <f>PIB!Q29/Poblacion!M29*1000000</f>
        <v>187334.18982557798</v>
      </c>
      <c r="J23" s="14">
        <f>PIB!R29/Poblacion!N29*1000000</f>
        <v>193247.75967191442</v>
      </c>
      <c r="K23" s="14">
        <f>PIB!S29/Poblacion!O29*1000000</f>
        <v>197051.48476190475</v>
      </c>
    </row>
    <row r="24" spans="1:11">
      <c r="A24" s="10" t="str">
        <f>CONCATENATE(23, )</f>
        <v>23</v>
      </c>
      <c r="B24" s="10" t="s">
        <v>79</v>
      </c>
      <c r="C24" s="14">
        <f>PIB!K30/Poblacion!G30*1000000</f>
        <v>147217.91399676219</v>
      </c>
      <c r="D24" s="14">
        <f>PIB!L30/Poblacion!H30*1000000</f>
        <v>151423.91599256542</v>
      </c>
      <c r="E24" s="14">
        <f>PIB!M30/Poblacion!I30*1000000</f>
        <v>154523.1084930381</v>
      </c>
      <c r="F24" s="14">
        <f>PIB!N30/Poblacion!J30*1000000</f>
        <v>157404.72400033427</v>
      </c>
      <c r="G24" s="14">
        <f>PIB!O30/Poblacion!K30*1000000</f>
        <v>159347.43814160349</v>
      </c>
      <c r="H24" s="14">
        <f>PIB!P30/Poblacion!L30*1000000</f>
        <v>163504.58722317161</v>
      </c>
      <c r="I24" s="14">
        <f>PIB!Q30/Poblacion!M30*1000000</f>
        <v>167198.64913820612</v>
      </c>
      <c r="J24" s="14">
        <f>PIB!R30/Poblacion!N30*1000000</f>
        <v>166521.81669544644</v>
      </c>
      <c r="K24" s="14">
        <f>PIB!S30/Poblacion!O30*1000000</f>
        <v>167520.99210495764</v>
      </c>
    </row>
    <row r="25" spans="1:11">
      <c r="A25" s="10" t="str">
        <f>CONCATENATE(24, )</f>
        <v>24</v>
      </c>
      <c r="B25" s="10" t="s">
        <v>80</v>
      </c>
      <c r="C25" s="14">
        <f>PIB!K31/Poblacion!G31*1000000</f>
        <v>104194.67975082748</v>
      </c>
      <c r="D25" s="14">
        <f>PIB!L31/Poblacion!H31*1000000</f>
        <v>108684.56875447361</v>
      </c>
      <c r="E25" s="14">
        <f>PIB!M31/Poblacion!I31*1000000</f>
        <v>112677.98290413256</v>
      </c>
      <c r="F25" s="14">
        <f>PIB!N31/Poblacion!J31*1000000</f>
        <v>115537.75467379777</v>
      </c>
      <c r="G25" s="14">
        <f>PIB!O31/Poblacion!K31*1000000</f>
        <v>117188.22449441538</v>
      </c>
      <c r="H25" s="14">
        <f>PIB!P31/Poblacion!L31*1000000</f>
        <v>121480.84126248243</v>
      </c>
      <c r="I25" s="14">
        <f>PIB!Q31/Poblacion!M31*1000000</f>
        <v>124276.07861588815</v>
      </c>
      <c r="J25" s="14">
        <f>PIB!R31/Poblacion!N31*1000000</f>
        <v>128463.08589508951</v>
      </c>
      <c r="K25" s="14">
        <f>PIB!S31/Poblacion!O31*1000000</f>
        <v>132100.0074155161</v>
      </c>
    </row>
    <row r="26" spans="1:11">
      <c r="A26" s="10" t="str">
        <f>CONCATENATE(25, )</f>
        <v>25</v>
      </c>
      <c r="B26" s="10" t="s">
        <v>81</v>
      </c>
      <c r="C26" s="14">
        <f>PIB!K32/Poblacion!G32*1000000</f>
        <v>112963.19046333843</v>
      </c>
      <c r="D26" s="14">
        <f>PIB!L32/Poblacion!H32*1000000</f>
        <v>113540.7670884101</v>
      </c>
      <c r="E26" s="14">
        <f>PIB!M32/Poblacion!I32*1000000</f>
        <v>115971.17398412818</v>
      </c>
      <c r="F26" s="14">
        <f>PIB!N32/Poblacion!J32*1000000</f>
        <v>115728.86285863332</v>
      </c>
      <c r="G26" s="14">
        <f>PIB!O32/Poblacion!K32*1000000</f>
        <v>116589.48325519399</v>
      </c>
      <c r="H26" s="14">
        <f>PIB!P32/Poblacion!L32*1000000</f>
        <v>122004.47490342414</v>
      </c>
      <c r="I26" s="14">
        <f>PIB!Q32/Poblacion!M32*1000000</f>
        <v>127292.80427849987</v>
      </c>
      <c r="J26" s="14">
        <f>PIB!R32/Poblacion!N32*1000000</f>
        <v>127028.6740884092</v>
      </c>
      <c r="K26" s="14">
        <f>PIB!S32/Poblacion!O32*1000000</f>
        <v>129092.51663188104</v>
      </c>
    </row>
    <row r="27" spans="1:11">
      <c r="A27" s="10" t="str">
        <f>CONCATENATE(26, )</f>
        <v>26</v>
      </c>
      <c r="B27" s="10" t="s">
        <v>82</v>
      </c>
      <c r="C27" s="14">
        <f>PIB!K33/Poblacion!G33*1000000</f>
        <v>162067.66586040083</v>
      </c>
      <c r="D27" s="14">
        <f>PIB!L33/Poblacion!H33*1000000</f>
        <v>174630.16277476342</v>
      </c>
      <c r="E27" s="14">
        <f>PIB!M33/Poblacion!I33*1000000</f>
        <v>181152.253051921</v>
      </c>
      <c r="F27" s="14">
        <f>PIB!N33/Poblacion!J33*1000000</f>
        <v>183884.9498592889</v>
      </c>
      <c r="G27" s="14">
        <f>PIB!O33/Poblacion!K33*1000000</f>
        <v>184545.87806993845</v>
      </c>
      <c r="H27" s="14">
        <f>PIB!P33/Poblacion!L33*1000000</f>
        <v>188573.83776615339</v>
      </c>
      <c r="I27" s="14">
        <f>PIB!Q33/Poblacion!M33*1000000</f>
        <v>194311.98289103995</v>
      </c>
      <c r="J27" s="14">
        <f>PIB!R33/Poblacion!N33*1000000</f>
        <v>191216.2468953114</v>
      </c>
      <c r="K27" s="14">
        <f>PIB!S33/Poblacion!O33*1000000</f>
        <v>188983.92880470282</v>
      </c>
    </row>
    <row r="28" spans="1:11">
      <c r="A28" s="10" t="str">
        <f>CONCATENATE(27, )</f>
        <v>27</v>
      </c>
      <c r="B28" s="10" t="s">
        <v>83</v>
      </c>
      <c r="C28" s="14">
        <f>PIB!K34/Poblacion!G34*1000000</f>
        <v>234526.58510687246</v>
      </c>
      <c r="D28" s="14">
        <f>PIB!L34/Poblacion!H34*1000000</f>
        <v>242187.85782934577</v>
      </c>
      <c r="E28" s="14">
        <f>PIB!M34/Poblacion!I34*1000000</f>
        <v>245083.65552490871</v>
      </c>
      <c r="F28" s="14">
        <f>PIB!N34/Poblacion!J34*1000000</f>
        <v>237343.3767851934</v>
      </c>
      <c r="G28" s="14">
        <f>PIB!O34/Poblacion!K34*1000000</f>
        <v>238088.06465414364</v>
      </c>
      <c r="H28" s="14">
        <f>PIB!P34/Poblacion!L34*1000000</f>
        <v>233404.79536353284</v>
      </c>
      <c r="I28" s="14">
        <f>PIB!Q34/Poblacion!M34*1000000</f>
        <v>219226.45986096008</v>
      </c>
      <c r="J28" s="14">
        <f>PIB!R34/Poblacion!N34*1000000</f>
        <v>207108.19122731057</v>
      </c>
      <c r="K28" s="14">
        <f>PIB!S34/Poblacion!O34*1000000</f>
        <v>188440.49250274288</v>
      </c>
    </row>
    <row r="29" spans="1:11">
      <c r="A29" s="10" t="str">
        <f>CONCATENATE(28, )</f>
        <v>28</v>
      </c>
      <c r="B29" s="10" t="s">
        <v>84</v>
      </c>
      <c r="C29" s="14">
        <f>PIB!K35/Poblacion!G35*1000000</f>
        <v>137129.48172188681</v>
      </c>
      <c r="D29" s="14">
        <f>PIB!L35/Poblacion!H35*1000000</f>
        <v>138281.33732108318</v>
      </c>
      <c r="E29" s="14">
        <f>PIB!M35/Poblacion!I35*1000000</f>
        <v>139723.68062954783</v>
      </c>
      <c r="F29" s="14">
        <f>PIB!N35/Poblacion!J35*1000000</f>
        <v>140326.09768285305</v>
      </c>
      <c r="G29" s="14">
        <f>PIB!O35/Poblacion!K35*1000000</f>
        <v>140458.13363579466</v>
      </c>
      <c r="H29" s="14">
        <f>PIB!P35/Poblacion!L35*1000000</f>
        <v>142549.58337425307</v>
      </c>
      <c r="I29" s="14">
        <f>PIB!Q35/Poblacion!M35*1000000</f>
        <v>139464.86437275194</v>
      </c>
      <c r="J29" s="14">
        <f>PIB!R35/Poblacion!N35*1000000</f>
        <v>136291.13612473902</v>
      </c>
      <c r="K29" s="14">
        <f>PIB!S35/Poblacion!O35*1000000</f>
        <v>136417.21727527707</v>
      </c>
    </row>
    <row r="30" spans="1:11">
      <c r="A30" s="10" t="str">
        <f>CONCATENATE(29, )</f>
        <v>29</v>
      </c>
      <c r="B30" s="10" t="s">
        <v>85</v>
      </c>
      <c r="C30" s="14">
        <f>PIB!K36/Poblacion!G36*1000000</f>
        <v>75910.037814034265</v>
      </c>
      <c r="D30" s="14">
        <f>PIB!L36/Poblacion!H36*1000000</f>
        <v>72264.110704061488</v>
      </c>
      <c r="E30" s="14">
        <f>PIB!M36/Poblacion!I36*1000000</f>
        <v>74245.373050822207</v>
      </c>
      <c r="F30" s="14">
        <f>PIB!N36/Poblacion!J36*1000000</f>
        <v>71169.020330400061</v>
      </c>
      <c r="G30" s="14">
        <f>PIB!O36/Poblacion!K36*1000000</f>
        <v>72266.108573841571</v>
      </c>
      <c r="H30" s="14">
        <f>PIB!P36/Poblacion!L36*1000000</f>
        <v>75899.990336623334</v>
      </c>
      <c r="I30" s="14">
        <f>PIB!Q36/Poblacion!M36*1000000</f>
        <v>75163.807752311943</v>
      </c>
      <c r="J30" s="14">
        <f>PIB!R36/Poblacion!N36*1000000</f>
        <v>73242.268570763277</v>
      </c>
      <c r="K30" s="14">
        <f>PIB!S36/Poblacion!O36*1000000</f>
        <v>74571.112526221143</v>
      </c>
    </row>
    <row r="31" spans="1:11">
      <c r="A31" s="10" t="str">
        <f>CONCATENATE(30, )</f>
        <v>30</v>
      </c>
      <c r="B31" s="10" t="s">
        <v>86</v>
      </c>
      <c r="C31" s="14">
        <f>PIB!K37/Poblacion!G37*1000000</f>
        <v>93959.220451554676</v>
      </c>
      <c r="D31" s="14">
        <f>PIB!L37/Poblacion!H37*1000000</f>
        <v>96524.790785415258</v>
      </c>
      <c r="E31" s="14">
        <f>PIB!M37/Poblacion!I37*1000000</f>
        <v>99570.75200783601</v>
      </c>
      <c r="F31" s="14">
        <f>PIB!N37/Poblacion!J37*1000000</f>
        <v>98596.707648915864</v>
      </c>
      <c r="G31" s="14">
        <f>PIB!O37/Poblacion!K37*1000000</f>
        <v>98627.36135346994</v>
      </c>
      <c r="H31" s="14">
        <f>PIB!P37/Poblacion!L37*1000000</f>
        <v>99104.197778614616</v>
      </c>
      <c r="I31" s="14">
        <f>PIB!Q37/Poblacion!M37*1000000</f>
        <v>98532.731644680578</v>
      </c>
      <c r="J31" s="14">
        <f>PIB!R37/Poblacion!N37*1000000</f>
        <v>97251.104403112273</v>
      </c>
      <c r="K31" s="14">
        <f>PIB!S37/Poblacion!O37*1000000</f>
        <v>98957.168647638013</v>
      </c>
    </row>
    <row r="32" spans="1:11">
      <c r="A32" s="10" t="str">
        <f>CONCATENATE(31, )</f>
        <v>31</v>
      </c>
      <c r="B32" s="10" t="s">
        <v>87</v>
      </c>
      <c r="C32" s="14">
        <f>PIB!K38/Poblacion!G38*1000000</f>
        <v>100302.86764469002</v>
      </c>
      <c r="D32" s="14">
        <f>PIB!L38/Poblacion!H38*1000000</f>
        <v>102270.37538145889</v>
      </c>
      <c r="E32" s="14">
        <f>PIB!M38/Poblacion!I38*1000000</f>
        <v>106698.57394051395</v>
      </c>
      <c r="F32" s="14">
        <f>PIB!N38/Poblacion!J38*1000000</f>
        <v>105750.77241967525</v>
      </c>
      <c r="G32" s="14">
        <f>PIB!O38/Poblacion!K38*1000000</f>
        <v>107833.18592493222</v>
      </c>
      <c r="H32" s="14">
        <f>PIB!P38/Poblacion!L38*1000000</f>
        <v>110730.46216934685</v>
      </c>
      <c r="I32" s="14">
        <f>PIB!Q38/Poblacion!M38*1000000</f>
        <v>113603.75893338332</v>
      </c>
      <c r="J32" s="14">
        <f>PIB!R38/Poblacion!N38*1000000</f>
        <v>115589.18095852385</v>
      </c>
      <c r="K32" s="14">
        <f>PIB!S38/Poblacion!O38*1000000</f>
        <v>117314.29005074302</v>
      </c>
    </row>
    <row r="33" spans="1:11">
      <c r="A33" s="10" t="str">
        <f>CONCATENATE(32, )</f>
        <v>32</v>
      </c>
      <c r="B33" s="10" t="s">
        <v>88</v>
      </c>
      <c r="C33" s="14">
        <f>PIB!K39/Poblacion!G39*1000000</f>
        <v>97091.075947159246</v>
      </c>
      <c r="D33" s="14">
        <f>PIB!L39/Poblacion!H39*1000000</f>
        <v>96048.24446315183</v>
      </c>
      <c r="E33" s="14">
        <f>PIB!M39/Poblacion!I39*1000000</f>
        <v>97457.676652746086</v>
      </c>
      <c r="F33" s="14">
        <f>PIB!N39/Poblacion!J39*1000000</f>
        <v>95128.573617984686</v>
      </c>
      <c r="G33" s="14">
        <f>PIB!O39/Poblacion!K39*1000000</f>
        <v>100588.1053663245</v>
      </c>
      <c r="H33" s="14">
        <f>PIB!P39/Poblacion!L39*1000000</f>
        <v>100827.19006793908</v>
      </c>
      <c r="I33" s="14">
        <f>PIB!Q39/Poblacion!M39*1000000</f>
        <v>98417.044139021571</v>
      </c>
      <c r="J33" s="14">
        <f>PIB!R39/Poblacion!N39*1000000</f>
        <v>97420.864013188024</v>
      </c>
      <c r="K33" s="14">
        <f>PIB!S39/Poblacion!O39*1000000</f>
        <v>96574.027244582045</v>
      </c>
    </row>
    <row r="34" spans="1:11">
      <c r="A34">
        <v>33</v>
      </c>
      <c r="B34" s="10" t="s">
        <v>89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O7" zoomScale="60" zoomScaleNormal="60" workbookViewId="0">
      <selection activeCell="AJ5" sqref="AJ5:AJ37"/>
    </sheetView>
  </sheetViews>
  <sheetFormatPr defaultColWidth="10.6640625" defaultRowHeight="15.5"/>
  <cols>
    <col min="1" max="1" width="3.1640625" customWidth="1"/>
    <col min="2" max="2" width="24" customWidth="1"/>
    <col min="3" max="4" width="13.1640625" bestFit="1" customWidth="1"/>
    <col min="5" max="11" width="11.5" bestFit="1" customWidth="1"/>
    <col min="13" max="38" width="11.5" bestFit="1" customWidth="1"/>
    <col min="40" max="43" width="11.5" bestFit="1" customWidth="1"/>
  </cols>
  <sheetData>
    <row r="1" spans="1:37">
      <c r="B1" t="s">
        <v>114</v>
      </c>
    </row>
    <row r="2" spans="1:37">
      <c r="B2" t="s">
        <v>115</v>
      </c>
    </row>
    <row r="3" spans="1:37">
      <c r="M3" s="23">
        <v>2014</v>
      </c>
      <c r="N3" s="23"/>
      <c r="O3" s="23"/>
      <c r="P3" s="23"/>
      <c r="Q3" s="23"/>
      <c r="R3" s="24">
        <v>2015</v>
      </c>
      <c r="S3" s="24"/>
      <c r="T3" s="24"/>
      <c r="U3" s="24"/>
      <c r="V3" s="24"/>
      <c r="W3" s="23">
        <v>2016</v>
      </c>
      <c r="X3" s="23"/>
      <c r="Y3" s="23"/>
      <c r="Z3" s="23"/>
      <c r="AA3" s="23"/>
      <c r="AB3" s="23">
        <v>2017</v>
      </c>
      <c r="AC3" s="23"/>
      <c r="AD3" s="23"/>
      <c r="AE3" s="23"/>
      <c r="AF3" s="23"/>
      <c r="AG3" s="23">
        <v>2018</v>
      </c>
      <c r="AH3" s="23"/>
      <c r="AI3" s="23"/>
      <c r="AJ3" s="23"/>
      <c r="AK3" s="23"/>
    </row>
    <row r="4" spans="1:37">
      <c r="A4" s="20"/>
      <c r="B4" s="20"/>
      <c r="C4" s="13">
        <v>2010</v>
      </c>
      <c r="D4" s="21">
        <v>2011</v>
      </c>
      <c r="E4" s="21">
        <v>2012</v>
      </c>
      <c r="F4" s="21">
        <v>2013</v>
      </c>
      <c r="G4" s="21">
        <v>2014</v>
      </c>
      <c r="H4" s="13">
        <v>2015</v>
      </c>
      <c r="I4" s="21">
        <v>2016</v>
      </c>
      <c r="J4" s="21">
        <v>2017</v>
      </c>
      <c r="K4" s="13">
        <v>2018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90</v>
      </c>
      <c r="S4" t="s">
        <v>95</v>
      </c>
      <c r="T4" t="s">
        <v>96</v>
      </c>
      <c r="U4" t="s">
        <v>97</v>
      </c>
      <c r="V4" t="s">
        <v>98</v>
      </c>
      <c r="W4" t="s">
        <v>90</v>
      </c>
      <c r="X4" t="s">
        <v>99</v>
      </c>
      <c r="Y4" t="s">
        <v>100</v>
      </c>
      <c r="Z4" t="s">
        <v>101</v>
      </c>
      <c r="AA4" t="s">
        <v>102</v>
      </c>
      <c r="AB4" t="s">
        <v>90</v>
      </c>
      <c r="AC4" t="s">
        <v>103</v>
      </c>
      <c r="AD4" t="s">
        <v>104</v>
      </c>
      <c r="AE4" t="s">
        <v>105</v>
      </c>
      <c r="AF4" t="s">
        <v>106</v>
      </c>
      <c r="AG4" t="s">
        <v>90</v>
      </c>
      <c r="AH4" t="s">
        <v>107</v>
      </c>
      <c r="AI4" t="s">
        <v>108</v>
      </c>
      <c r="AJ4" t="s">
        <v>109</v>
      </c>
      <c r="AK4" t="s">
        <v>110</v>
      </c>
    </row>
    <row r="5" spans="1:37">
      <c r="A5" s="13">
        <v>1</v>
      </c>
      <c r="B5" s="13" t="s">
        <v>57</v>
      </c>
      <c r="C5" s="22">
        <v>128443.65044270192</v>
      </c>
      <c r="D5" s="22">
        <v>131295.95930824275</v>
      </c>
      <c r="E5" s="22">
        <v>135682.77072968034</v>
      </c>
      <c r="F5" s="22">
        <v>136993.33615954281</v>
      </c>
      <c r="G5" s="22">
        <v>148433.16619975347</v>
      </c>
      <c r="H5" s="22">
        <v>150985.71552648902</v>
      </c>
      <c r="I5" s="22">
        <v>163486.47323075804</v>
      </c>
      <c r="J5" s="22">
        <v>168838.94841690714</v>
      </c>
      <c r="K5" s="22">
        <v>173206.65499776552</v>
      </c>
      <c r="M5" s="19">
        <f>+G5-F5</f>
        <v>11439.830040210654</v>
      </c>
      <c r="N5" s="19">
        <f>+F5+M5/4</f>
        <v>139853.29366959547</v>
      </c>
      <c r="O5" s="19">
        <f>+N5+M5/4</f>
        <v>142713.25117964813</v>
      </c>
      <c r="P5" s="19">
        <f>+O5+M5/4</f>
        <v>145573.20868970078</v>
      </c>
      <c r="Q5" s="19">
        <f>+P5+M5/4</f>
        <v>148433.16619975344</v>
      </c>
      <c r="R5" s="19">
        <f>+H5-G5</f>
        <v>2552.5493267355487</v>
      </c>
      <c r="S5" s="19">
        <f>+Q5+R5/4</f>
        <v>149071.30353143733</v>
      </c>
      <c r="T5" s="19">
        <f>+S5+R5/4</f>
        <v>149709.44086312121</v>
      </c>
      <c r="U5" s="19">
        <f>+T5+R5/4</f>
        <v>150347.5781948051</v>
      </c>
      <c r="V5" s="19">
        <f>+U5+R5/4</f>
        <v>150985.71552648899</v>
      </c>
      <c r="W5" s="19">
        <f>+I5-H5</f>
        <v>12500.757704269025</v>
      </c>
      <c r="X5" s="19">
        <f>+V5+W5/4</f>
        <v>154110.90495255624</v>
      </c>
      <c r="Y5" s="19">
        <f>+X5+W5/4</f>
        <v>157236.0943786235</v>
      </c>
      <c r="Z5" s="19">
        <f>+Y5+W5/4</f>
        <v>160361.28380469076</v>
      </c>
      <c r="AA5" s="19">
        <f>+Z5+W5/4</f>
        <v>163486.47323075801</v>
      </c>
      <c r="AB5" s="19">
        <f>+J5-I5</f>
        <v>5352.475186149095</v>
      </c>
      <c r="AC5" s="19">
        <f>+AA5+AB5/4</f>
        <v>164824.59202729529</v>
      </c>
      <c r="AD5" s="19">
        <f>+AC5+AB5/4</f>
        <v>166162.71082383257</v>
      </c>
      <c r="AE5" s="19">
        <f>+AD5+AB5/4</f>
        <v>167500.82962036986</v>
      </c>
      <c r="AF5" s="19">
        <f>+AE5+AB5/4</f>
        <v>168838.94841690714</v>
      </c>
      <c r="AG5" s="19">
        <f>K5-J5</f>
        <v>4367.7065808583866</v>
      </c>
      <c r="AH5" s="19">
        <f>+AF5+AG5/4</f>
        <v>169930.87506212172</v>
      </c>
      <c r="AI5" s="19">
        <f>+AH5+AG5/4</f>
        <v>171022.80170733633</v>
      </c>
      <c r="AJ5" s="19">
        <f>+AI5+AG5/4</f>
        <v>172114.72835255094</v>
      </c>
      <c r="AK5" s="19">
        <f>+AJ5+AG5/4</f>
        <v>173206.65499776555</v>
      </c>
    </row>
    <row r="6" spans="1:37">
      <c r="A6" s="13">
        <v>2</v>
      </c>
      <c r="B6" s="13" t="s">
        <v>58</v>
      </c>
      <c r="C6" s="22">
        <v>135706.19542514111</v>
      </c>
      <c r="D6" s="22">
        <v>138271.64592772885</v>
      </c>
      <c r="E6" s="22">
        <v>141651.1713985352</v>
      </c>
      <c r="F6" s="22">
        <v>143172.83418211405</v>
      </c>
      <c r="G6" s="22">
        <v>144158.38852332428</v>
      </c>
      <c r="H6" s="22">
        <v>152585.452954159</v>
      </c>
      <c r="I6" s="22">
        <v>154096.89121166986</v>
      </c>
      <c r="J6" s="22">
        <v>154094.50115087061</v>
      </c>
      <c r="K6" s="22">
        <v>152916.06343027877</v>
      </c>
      <c r="M6" s="19">
        <f t="shared" ref="M6:M36" si="0">+G6-F6</f>
        <v>985.55434121022699</v>
      </c>
      <c r="N6" s="19">
        <f t="shared" ref="N6:N36" si="1">+F6+M6/4</f>
        <v>143419.22276741662</v>
      </c>
      <c r="O6" s="19">
        <f t="shared" ref="O6:O36" si="2">+N6+M6/4</f>
        <v>143665.61135271919</v>
      </c>
      <c r="P6" s="19">
        <f t="shared" ref="P6:P36" si="3">+O6+M6/4</f>
        <v>143911.99993802176</v>
      </c>
      <c r="Q6" s="19">
        <f t="shared" ref="Q6:Q36" si="4">+P6+M6/4</f>
        <v>144158.38852332433</v>
      </c>
      <c r="R6" s="19">
        <f t="shared" ref="R6:R36" si="5">+H6-G6</f>
        <v>8427.0644308347255</v>
      </c>
      <c r="S6" s="19">
        <f t="shared" ref="S6:S36" si="6">+Q6+R6/4</f>
        <v>146265.15463103302</v>
      </c>
      <c r="T6" s="19">
        <f t="shared" ref="T6:T36" si="7">+S6+R6/4</f>
        <v>148371.9207387417</v>
      </c>
      <c r="U6" s="19">
        <f t="shared" ref="U6:U36" si="8">+T6+R6/4</f>
        <v>150478.68684645038</v>
      </c>
      <c r="V6" s="19">
        <f t="shared" ref="V6:V36" si="9">+U6+R6/4</f>
        <v>152585.45295415906</v>
      </c>
      <c r="W6" s="19">
        <f t="shared" ref="W6:W36" si="10">+I6-H6</f>
        <v>1511.4382575108611</v>
      </c>
      <c r="X6" s="19">
        <f t="shared" ref="X6:X36" si="11">+V6+W6/4</f>
        <v>152963.31251853678</v>
      </c>
      <c r="Y6" s="19">
        <f t="shared" ref="Y6:Y36" si="12">+X6+W6/4</f>
        <v>153341.17208291451</v>
      </c>
      <c r="Z6" s="19">
        <f t="shared" ref="Z6:Z36" si="13">+Y6+W6/4</f>
        <v>153719.03164729223</v>
      </c>
      <c r="AA6" s="19">
        <f t="shared" ref="AA6:AA36" si="14">+Z6+W6/4</f>
        <v>154096.89121166995</v>
      </c>
      <c r="AB6" s="19">
        <f t="shared" ref="AB6:AB36" si="15">+J6-I6</f>
        <v>-2.3900607992545702</v>
      </c>
      <c r="AC6" s="19">
        <f t="shared" ref="AC6:AC36" si="16">+AA6+AB6/4</f>
        <v>154096.29369647015</v>
      </c>
      <c r="AD6" s="19">
        <f t="shared" ref="AD6:AD36" si="17">+AC6+AB6/4</f>
        <v>154095.69618127035</v>
      </c>
      <c r="AE6" s="19">
        <f t="shared" ref="AE6:AE36" si="18">+AD6+AB6/4</f>
        <v>154095.09866607055</v>
      </c>
      <c r="AF6" s="19">
        <f t="shared" ref="AF6:AF36" si="19">+AE6+AB6/4</f>
        <v>154094.50115087075</v>
      </c>
      <c r="AG6" s="19">
        <f t="shared" ref="AG6:AG36" si="20">K6-J6</f>
        <v>-1178.4377205918427</v>
      </c>
      <c r="AH6" s="19">
        <f t="shared" ref="AH6:AH36" si="21">+AF6+AG6/4</f>
        <v>153799.89172072278</v>
      </c>
      <c r="AI6" s="19">
        <f t="shared" ref="AI6:AI36" si="22">+AH6+AG6/4</f>
        <v>153505.2822905748</v>
      </c>
      <c r="AJ6" s="19">
        <f t="shared" ref="AJ6:AJ36" si="23">+AI6+AG6/4</f>
        <v>153210.67286042683</v>
      </c>
      <c r="AK6" s="19">
        <f t="shared" ref="AK6:AK36" si="24">+AJ6+AG6/4</f>
        <v>152916.06343027885</v>
      </c>
    </row>
    <row r="7" spans="1:37">
      <c r="A7" s="13">
        <v>3</v>
      </c>
      <c r="B7" s="13" t="s">
        <v>59</v>
      </c>
      <c r="C7" s="22">
        <v>173707.82354252416</v>
      </c>
      <c r="D7" s="22">
        <v>175924.97299956784</v>
      </c>
      <c r="E7" s="22">
        <v>175923.61001170566</v>
      </c>
      <c r="F7" s="22">
        <v>168655.35979618426</v>
      </c>
      <c r="G7" s="22">
        <v>164801.51310907849</v>
      </c>
      <c r="H7" s="22">
        <v>182712.47378969117</v>
      </c>
      <c r="I7" s="22">
        <v>177882.6826895808</v>
      </c>
      <c r="J7" s="22">
        <v>186485.79614949893</v>
      </c>
      <c r="K7" s="22">
        <v>207510.10956293915</v>
      </c>
      <c r="M7" s="19">
        <f t="shared" si="0"/>
        <v>-3853.8466871057753</v>
      </c>
      <c r="N7" s="19">
        <f t="shared" si="1"/>
        <v>167691.8981244078</v>
      </c>
      <c r="O7" s="19">
        <f t="shared" si="2"/>
        <v>166728.43645263137</v>
      </c>
      <c r="P7" s="19">
        <f t="shared" si="3"/>
        <v>165764.97478085494</v>
      </c>
      <c r="Q7" s="19">
        <f t="shared" si="4"/>
        <v>164801.51310907851</v>
      </c>
      <c r="R7" s="19">
        <f t="shared" si="5"/>
        <v>17910.960680612683</v>
      </c>
      <c r="S7" s="19">
        <f t="shared" si="6"/>
        <v>169279.25327923169</v>
      </c>
      <c r="T7" s="19">
        <f t="shared" si="7"/>
        <v>173756.99344938487</v>
      </c>
      <c r="U7" s="19">
        <f t="shared" si="8"/>
        <v>178234.73361953805</v>
      </c>
      <c r="V7" s="19">
        <f t="shared" si="9"/>
        <v>182712.47378969123</v>
      </c>
      <c r="W7" s="19">
        <f t="shared" si="10"/>
        <v>-4829.7911001103639</v>
      </c>
      <c r="X7" s="19">
        <f t="shared" si="11"/>
        <v>181505.02601466363</v>
      </c>
      <c r="Y7" s="19">
        <f t="shared" si="12"/>
        <v>180297.57823963603</v>
      </c>
      <c r="Z7" s="19">
        <f t="shared" si="13"/>
        <v>179090.13046460843</v>
      </c>
      <c r="AA7" s="19">
        <f t="shared" si="14"/>
        <v>177882.68268958083</v>
      </c>
      <c r="AB7" s="19">
        <f t="shared" si="15"/>
        <v>8603.1134599181241</v>
      </c>
      <c r="AC7" s="19">
        <f t="shared" si="16"/>
        <v>180033.46105456038</v>
      </c>
      <c r="AD7" s="19">
        <f t="shared" si="17"/>
        <v>182184.23941953992</v>
      </c>
      <c r="AE7" s="19">
        <f t="shared" si="18"/>
        <v>184335.01778451947</v>
      </c>
      <c r="AF7" s="19">
        <f t="shared" si="19"/>
        <v>186485.79614949902</v>
      </c>
      <c r="AG7" s="19">
        <f t="shared" si="20"/>
        <v>21024.313413440221</v>
      </c>
      <c r="AH7" s="19">
        <f t="shared" si="21"/>
        <v>191741.87450285908</v>
      </c>
      <c r="AI7" s="19">
        <f t="shared" si="22"/>
        <v>196997.95285621914</v>
      </c>
      <c r="AJ7" s="19">
        <f t="shared" si="23"/>
        <v>202254.0312095792</v>
      </c>
      <c r="AK7" s="19">
        <f t="shared" si="24"/>
        <v>207510.10956293927</v>
      </c>
    </row>
    <row r="8" spans="1:37">
      <c r="A8" s="13">
        <v>4</v>
      </c>
      <c r="B8" s="13" t="s">
        <v>60</v>
      </c>
      <c r="C8" s="22">
        <v>916744.89841824526</v>
      </c>
      <c r="D8" s="22">
        <v>867012.82074232132</v>
      </c>
      <c r="E8" s="22">
        <v>837539.34385314898</v>
      </c>
      <c r="F8" s="22">
        <v>829849.25569806714</v>
      </c>
      <c r="G8" s="22">
        <v>777072.5221695709</v>
      </c>
      <c r="H8" s="22">
        <v>709766.4187587715</v>
      </c>
      <c r="I8" s="22">
        <v>655193.793461286</v>
      </c>
      <c r="J8" s="22">
        <v>575200.12722269783</v>
      </c>
      <c r="K8" s="22">
        <v>555388.0499842487</v>
      </c>
      <c r="M8" s="19">
        <f t="shared" si="0"/>
        <v>-52776.733528496232</v>
      </c>
      <c r="N8" s="19">
        <f t="shared" si="1"/>
        <v>816655.07231594308</v>
      </c>
      <c r="O8" s="19">
        <f t="shared" si="2"/>
        <v>803460.88893381902</v>
      </c>
      <c r="P8" s="19">
        <f t="shared" si="3"/>
        <v>790266.70555169496</v>
      </c>
      <c r="Q8" s="19">
        <f t="shared" si="4"/>
        <v>777072.5221695709</v>
      </c>
      <c r="R8" s="19">
        <f t="shared" si="5"/>
        <v>-67306.103410799406</v>
      </c>
      <c r="S8" s="19">
        <f t="shared" si="6"/>
        <v>760245.99631687102</v>
      </c>
      <c r="T8" s="19">
        <f t="shared" si="7"/>
        <v>743419.47046417114</v>
      </c>
      <c r="U8" s="19">
        <f t="shared" si="8"/>
        <v>726592.94461147126</v>
      </c>
      <c r="V8" s="19">
        <f t="shared" si="9"/>
        <v>709766.41875877138</v>
      </c>
      <c r="W8" s="19">
        <f t="shared" si="10"/>
        <v>-54572.625297485502</v>
      </c>
      <c r="X8" s="19">
        <f t="shared" si="11"/>
        <v>696123.26243440004</v>
      </c>
      <c r="Y8" s="19">
        <f t="shared" si="12"/>
        <v>682480.10611002869</v>
      </c>
      <c r="Z8" s="19">
        <f t="shared" si="13"/>
        <v>668836.94978565734</v>
      </c>
      <c r="AA8" s="19">
        <f t="shared" si="14"/>
        <v>655193.793461286</v>
      </c>
      <c r="AB8" s="19">
        <f t="shared" si="15"/>
        <v>-79993.666238588165</v>
      </c>
      <c r="AC8" s="19">
        <f t="shared" si="16"/>
        <v>635195.37690163893</v>
      </c>
      <c r="AD8" s="19">
        <f t="shared" si="17"/>
        <v>615196.96034199186</v>
      </c>
      <c r="AE8" s="19">
        <f t="shared" si="18"/>
        <v>595198.54378234479</v>
      </c>
      <c r="AF8" s="19">
        <f t="shared" si="19"/>
        <v>575200.12722269772</v>
      </c>
      <c r="AG8" s="19">
        <f t="shared" si="20"/>
        <v>-19812.077238449128</v>
      </c>
      <c r="AH8" s="19">
        <f t="shared" si="21"/>
        <v>570247.10791308549</v>
      </c>
      <c r="AI8" s="19">
        <f t="shared" si="22"/>
        <v>565294.08860347327</v>
      </c>
      <c r="AJ8" s="19">
        <f t="shared" si="23"/>
        <v>560341.06929386104</v>
      </c>
      <c r="AK8" s="19">
        <f t="shared" si="24"/>
        <v>555388.04998424882</v>
      </c>
    </row>
    <row r="9" spans="1:37">
      <c r="A9" s="13">
        <v>5</v>
      </c>
      <c r="B9" s="13" t="s">
        <v>61</v>
      </c>
      <c r="C9" s="22">
        <v>178268.58551057693</v>
      </c>
      <c r="D9" s="22">
        <v>187549.87981126833</v>
      </c>
      <c r="E9" s="22">
        <v>194119.28135938934</v>
      </c>
      <c r="F9" s="22">
        <v>187378.05074627508</v>
      </c>
      <c r="G9" s="22">
        <v>194200.59176069603</v>
      </c>
      <c r="H9" s="22">
        <v>194201.88668709589</v>
      </c>
      <c r="I9" s="22">
        <v>194646.67122325464</v>
      </c>
      <c r="J9" s="22">
        <v>202288.56509866333</v>
      </c>
      <c r="K9" s="22">
        <v>202288.96697576053</v>
      </c>
      <c r="M9" s="19">
        <f t="shared" si="0"/>
        <v>6822.5410144209454</v>
      </c>
      <c r="N9" s="19">
        <f t="shared" si="1"/>
        <v>189083.68599988031</v>
      </c>
      <c r="O9" s="19">
        <f t="shared" si="2"/>
        <v>190789.32125348554</v>
      </c>
      <c r="P9" s="19">
        <f t="shared" si="3"/>
        <v>192494.95650709077</v>
      </c>
      <c r="Q9" s="19">
        <f t="shared" si="4"/>
        <v>194200.591760696</v>
      </c>
      <c r="R9" s="19">
        <f t="shared" si="5"/>
        <v>1.2949263998598326</v>
      </c>
      <c r="S9" s="19">
        <f t="shared" si="6"/>
        <v>194200.91549229596</v>
      </c>
      <c r="T9" s="19">
        <f t="shared" si="7"/>
        <v>194201.23922389591</v>
      </c>
      <c r="U9" s="19">
        <f t="shared" si="8"/>
        <v>194201.56295549587</v>
      </c>
      <c r="V9" s="19">
        <f t="shared" si="9"/>
        <v>194201.88668709583</v>
      </c>
      <c r="W9" s="19">
        <f t="shared" si="10"/>
        <v>444.78453615875333</v>
      </c>
      <c r="X9" s="19">
        <f t="shared" si="11"/>
        <v>194313.08282113553</v>
      </c>
      <c r="Y9" s="19">
        <f t="shared" si="12"/>
        <v>194424.27895517522</v>
      </c>
      <c r="Z9" s="19">
        <f t="shared" si="13"/>
        <v>194535.47508921492</v>
      </c>
      <c r="AA9" s="19">
        <f t="shared" si="14"/>
        <v>194646.67122325461</v>
      </c>
      <c r="AB9" s="19">
        <f t="shared" si="15"/>
        <v>7641.8938754086848</v>
      </c>
      <c r="AC9" s="19">
        <f t="shared" si="16"/>
        <v>196557.14469210678</v>
      </c>
      <c r="AD9" s="19">
        <f t="shared" si="17"/>
        <v>198467.61816095895</v>
      </c>
      <c r="AE9" s="19">
        <f t="shared" si="18"/>
        <v>200378.09162981113</v>
      </c>
      <c r="AF9" s="19">
        <f t="shared" si="19"/>
        <v>202288.5650986633</v>
      </c>
      <c r="AG9" s="19">
        <f t="shared" si="20"/>
        <v>0.40187709720339626</v>
      </c>
      <c r="AH9" s="19">
        <f t="shared" si="21"/>
        <v>202288.6655679376</v>
      </c>
      <c r="AI9" s="19">
        <f t="shared" si="22"/>
        <v>202288.7660372119</v>
      </c>
      <c r="AJ9" s="19">
        <f t="shared" si="23"/>
        <v>202288.8665064862</v>
      </c>
      <c r="AK9" s="19">
        <f t="shared" si="24"/>
        <v>202288.9669757605</v>
      </c>
    </row>
    <row r="10" spans="1:37">
      <c r="A10" s="13">
        <v>6</v>
      </c>
      <c r="B10" s="13" t="s">
        <v>62</v>
      </c>
      <c r="C10" s="22">
        <v>126034.19849205678</v>
      </c>
      <c r="D10" s="22">
        <v>132708.86280332765</v>
      </c>
      <c r="E10" s="22">
        <v>134168.14828096682</v>
      </c>
      <c r="F10" s="22">
        <v>133082.0524540623</v>
      </c>
      <c r="G10" s="22">
        <v>134040.64088204963</v>
      </c>
      <c r="H10" s="22">
        <v>134073.47079376015</v>
      </c>
      <c r="I10" s="22">
        <v>138899.28080264619</v>
      </c>
      <c r="J10" s="22">
        <v>141383.46660946851</v>
      </c>
      <c r="K10" s="22">
        <v>141635.38320450674</v>
      </c>
      <c r="M10" s="19">
        <f t="shared" si="0"/>
        <v>958.58842798732803</v>
      </c>
      <c r="N10" s="19">
        <f t="shared" si="1"/>
        <v>133321.69956105913</v>
      </c>
      <c r="O10" s="19">
        <f t="shared" si="2"/>
        <v>133561.34666805595</v>
      </c>
      <c r="P10" s="19">
        <f t="shared" si="3"/>
        <v>133800.99377505278</v>
      </c>
      <c r="Q10" s="19">
        <f t="shared" si="4"/>
        <v>134040.6408820496</v>
      </c>
      <c r="R10" s="19">
        <f t="shared" si="5"/>
        <v>32.829911710519809</v>
      </c>
      <c r="S10" s="19">
        <f t="shared" si="6"/>
        <v>134048.84835997724</v>
      </c>
      <c r="T10" s="19">
        <f t="shared" si="7"/>
        <v>134057.05583790486</v>
      </c>
      <c r="U10" s="19">
        <f t="shared" si="8"/>
        <v>134065.26331583248</v>
      </c>
      <c r="V10" s="19">
        <f t="shared" si="9"/>
        <v>134073.47079376009</v>
      </c>
      <c r="W10" s="19">
        <f t="shared" si="10"/>
        <v>4825.8100088860374</v>
      </c>
      <c r="X10" s="19">
        <f t="shared" si="11"/>
        <v>135279.9232959816</v>
      </c>
      <c r="Y10" s="19">
        <f t="shared" si="12"/>
        <v>136486.37579820311</v>
      </c>
      <c r="Z10" s="19">
        <f t="shared" si="13"/>
        <v>137692.82830042462</v>
      </c>
      <c r="AA10" s="19">
        <f t="shared" si="14"/>
        <v>138899.28080264613</v>
      </c>
      <c r="AB10" s="19">
        <f t="shared" si="15"/>
        <v>2484.1858068223228</v>
      </c>
      <c r="AC10" s="19">
        <f t="shared" si="16"/>
        <v>139520.32725435169</v>
      </c>
      <c r="AD10" s="19">
        <f t="shared" si="17"/>
        <v>140141.37370605726</v>
      </c>
      <c r="AE10" s="19">
        <f t="shared" si="18"/>
        <v>140762.42015776283</v>
      </c>
      <c r="AF10" s="19">
        <f t="shared" si="19"/>
        <v>141383.46660946839</v>
      </c>
      <c r="AG10" s="19">
        <f t="shared" si="20"/>
        <v>251.9165950382303</v>
      </c>
      <c r="AH10" s="19">
        <f t="shared" si="21"/>
        <v>141446.44575822796</v>
      </c>
      <c r="AI10" s="19">
        <f t="shared" si="22"/>
        <v>141509.42490698752</v>
      </c>
      <c r="AJ10" s="19">
        <f t="shared" si="23"/>
        <v>141572.40405574709</v>
      </c>
      <c r="AK10" s="19">
        <f t="shared" si="24"/>
        <v>141635.38320450665</v>
      </c>
    </row>
    <row r="11" spans="1:37">
      <c r="A11" s="13">
        <v>7</v>
      </c>
      <c r="B11" s="13" t="s">
        <v>63</v>
      </c>
      <c r="C11" s="22">
        <v>56496.364284552743</v>
      </c>
      <c r="D11" s="22">
        <v>57253.723412189065</v>
      </c>
      <c r="E11" s="22">
        <v>57346.877749686653</v>
      </c>
      <c r="F11" s="22">
        <v>55635.63269827675</v>
      </c>
      <c r="G11" s="22">
        <v>57494.872061988579</v>
      </c>
      <c r="H11" s="22">
        <v>55666.679826474516</v>
      </c>
      <c r="I11" s="22">
        <v>54841.872466368579</v>
      </c>
      <c r="J11" s="22">
        <v>52556.585124799094</v>
      </c>
      <c r="K11" s="22">
        <v>50674.601797448435</v>
      </c>
      <c r="M11" s="19">
        <f t="shared" si="0"/>
        <v>1859.2393637118294</v>
      </c>
      <c r="N11" s="19">
        <f t="shared" si="1"/>
        <v>56100.442539204705</v>
      </c>
      <c r="O11" s="19">
        <f t="shared" si="2"/>
        <v>56565.252380132661</v>
      </c>
      <c r="P11" s="19">
        <f t="shared" si="3"/>
        <v>57030.062221060616</v>
      </c>
      <c r="Q11" s="19">
        <f t="shared" si="4"/>
        <v>57494.872061988572</v>
      </c>
      <c r="R11" s="19">
        <f t="shared" si="5"/>
        <v>-1828.1922355140632</v>
      </c>
      <c r="S11" s="19">
        <f t="shared" si="6"/>
        <v>57037.824003110058</v>
      </c>
      <c r="T11" s="19">
        <f t="shared" si="7"/>
        <v>56580.775944231544</v>
      </c>
      <c r="U11" s="19">
        <f t="shared" si="8"/>
        <v>56123.72788535303</v>
      </c>
      <c r="V11" s="19">
        <f t="shared" si="9"/>
        <v>55666.679826474516</v>
      </c>
      <c r="W11" s="19">
        <f t="shared" si="10"/>
        <v>-824.80736010593682</v>
      </c>
      <c r="X11" s="19">
        <f t="shared" si="11"/>
        <v>55460.47798644803</v>
      </c>
      <c r="Y11" s="19">
        <f t="shared" si="12"/>
        <v>55254.276146421544</v>
      </c>
      <c r="Z11" s="19">
        <f t="shared" si="13"/>
        <v>55048.074306395058</v>
      </c>
      <c r="AA11" s="19">
        <f t="shared" si="14"/>
        <v>54841.872466368572</v>
      </c>
      <c r="AB11" s="19">
        <f t="shared" si="15"/>
        <v>-2285.2873415694849</v>
      </c>
      <c r="AC11" s="19">
        <f t="shared" si="16"/>
        <v>54270.550630976199</v>
      </c>
      <c r="AD11" s="19">
        <f t="shared" si="17"/>
        <v>53699.228795583826</v>
      </c>
      <c r="AE11" s="19">
        <f t="shared" si="18"/>
        <v>53127.906960191453</v>
      </c>
      <c r="AF11" s="19">
        <f t="shared" si="19"/>
        <v>52556.585124799079</v>
      </c>
      <c r="AG11" s="19">
        <f t="shared" si="20"/>
        <v>-1881.9833273506592</v>
      </c>
      <c r="AH11" s="19">
        <f t="shared" si="21"/>
        <v>52086.089292961413</v>
      </c>
      <c r="AI11" s="19">
        <f t="shared" si="22"/>
        <v>51615.593461123746</v>
      </c>
      <c r="AJ11" s="19">
        <f t="shared" si="23"/>
        <v>51145.09762928608</v>
      </c>
      <c r="AK11" s="19">
        <f t="shared" si="24"/>
        <v>50674.601797448413</v>
      </c>
    </row>
    <row r="12" spans="1:37">
      <c r="A12" s="13">
        <v>8</v>
      </c>
      <c r="B12" s="13" t="s">
        <v>64</v>
      </c>
      <c r="C12" s="22">
        <v>122648.08826745614</v>
      </c>
      <c r="D12" s="22">
        <v>124379.94145648982</v>
      </c>
      <c r="E12" s="22">
        <v>132457.83379853723</v>
      </c>
      <c r="F12" s="22">
        <v>136217.94822661916</v>
      </c>
      <c r="G12" s="22">
        <v>138054.88516517633</v>
      </c>
      <c r="H12" s="22">
        <v>144855.00737507502</v>
      </c>
      <c r="I12" s="22">
        <v>148202.34892936485</v>
      </c>
      <c r="J12" s="22">
        <v>149443.61249678201</v>
      </c>
      <c r="K12" s="22">
        <v>148264.99516580004</v>
      </c>
      <c r="M12" s="19">
        <f t="shared" si="0"/>
        <v>1836.9369385571626</v>
      </c>
      <c r="N12" s="19">
        <f t="shared" si="1"/>
        <v>136677.18246125846</v>
      </c>
      <c r="O12" s="19">
        <f t="shared" si="2"/>
        <v>137136.41669589776</v>
      </c>
      <c r="P12" s="19">
        <f t="shared" si="3"/>
        <v>137595.65093053706</v>
      </c>
      <c r="Q12" s="19">
        <f t="shared" si="4"/>
        <v>138054.88516517635</v>
      </c>
      <c r="R12" s="19">
        <f t="shared" si="5"/>
        <v>6800.1222098986909</v>
      </c>
      <c r="S12" s="19">
        <f t="shared" si="6"/>
        <v>139754.91571765102</v>
      </c>
      <c r="T12" s="19">
        <f t="shared" si="7"/>
        <v>141454.94627012569</v>
      </c>
      <c r="U12" s="19">
        <f t="shared" si="8"/>
        <v>143154.97682260035</v>
      </c>
      <c r="V12" s="19">
        <f t="shared" si="9"/>
        <v>144855.00737507502</v>
      </c>
      <c r="W12" s="19">
        <f t="shared" si="10"/>
        <v>3347.3415542898292</v>
      </c>
      <c r="X12" s="19">
        <f t="shared" si="11"/>
        <v>145691.84276364747</v>
      </c>
      <c r="Y12" s="19">
        <f t="shared" si="12"/>
        <v>146528.67815221992</v>
      </c>
      <c r="Z12" s="19">
        <f t="shared" si="13"/>
        <v>147365.51354079237</v>
      </c>
      <c r="AA12" s="19">
        <f t="shared" si="14"/>
        <v>148202.34892936482</v>
      </c>
      <c r="AB12" s="19">
        <f t="shared" si="15"/>
        <v>1241.2635674171615</v>
      </c>
      <c r="AC12" s="19">
        <f t="shared" si="16"/>
        <v>148512.66482121911</v>
      </c>
      <c r="AD12" s="19">
        <f t="shared" si="17"/>
        <v>148822.9807130734</v>
      </c>
      <c r="AE12" s="19">
        <f t="shared" si="18"/>
        <v>149133.29660492769</v>
      </c>
      <c r="AF12" s="19">
        <f t="shared" si="19"/>
        <v>149443.61249678198</v>
      </c>
      <c r="AG12" s="19">
        <f t="shared" si="20"/>
        <v>-1178.6173309819715</v>
      </c>
      <c r="AH12" s="19">
        <f t="shared" si="21"/>
        <v>149148.95816403648</v>
      </c>
      <c r="AI12" s="19">
        <f t="shared" si="22"/>
        <v>148854.30383129098</v>
      </c>
      <c r="AJ12" s="19">
        <f t="shared" si="23"/>
        <v>148559.64949854548</v>
      </c>
      <c r="AK12" s="19">
        <f t="shared" si="24"/>
        <v>148264.99516579998</v>
      </c>
    </row>
    <row r="13" spans="1:37">
      <c r="A13" s="13">
        <v>9</v>
      </c>
      <c r="B13" s="13" t="s">
        <v>116</v>
      </c>
      <c r="C13" s="22">
        <v>276453.31857807183</v>
      </c>
      <c r="D13" s="22">
        <v>285834.49185595021</v>
      </c>
      <c r="E13" s="22">
        <v>296677.43239742989</v>
      </c>
      <c r="F13" s="22">
        <v>300627.46593035117</v>
      </c>
      <c r="G13" s="22">
        <v>306548.79591764678</v>
      </c>
      <c r="H13" s="22">
        <v>318045.81386897771</v>
      </c>
      <c r="I13" s="22">
        <v>333781.29793874256</v>
      </c>
      <c r="J13" s="22">
        <v>345182.60049854888</v>
      </c>
      <c r="K13" s="22">
        <v>356345.85733319668</v>
      </c>
      <c r="M13" s="19">
        <f t="shared" si="0"/>
        <v>5921.3299872956122</v>
      </c>
      <c r="N13" s="19">
        <f t="shared" si="1"/>
        <v>302107.79842717509</v>
      </c>
      <c r="O13" s="19">
        <f t="shared" si="2"/>
        <v>303588.13092399901</v>
      </c>
      <c r="P13" s="19">
        <f t="shared" si="3"/>
        <v>305068.46342082293</v>
      </c>
      <c r="Q13" s="19">
        <f t="shared" si="4"/>
        <v>306548.79591764684</v>
      </c>
      <c r="R13" s="19">
        <f t="shared" si="5"/>
        <v>11497.017951330927</v>
      </c>
      <c r="S13" s="19">
        <f t="shared" si="6"/>
        <v>309423.05040547956</v>
      </c>
      <c r="T13" s="19">
        <f t="shared" si="7"/>
        <v>312297.30489331228</v>
      </c>
      <c r="U13" s="19">
        <f t="shared" si="8"/>
        <v>315171.55938114499</v>
      </c>
      <c r="V13" s="19">
        <f t="shared" si="9"/>
        <v>318045.81386897771</v>
      </c>
      <c r="W13" s="19">
        <f t="shared" si="10"/>
        <v>15735.484069764847</v>
      </c>
      <c r="X13" s="19">
        <f t="shared" si="11"/>
        <v>321979.68488641892</v>
      </c>
      <c r="Y13" s="19">
        <f t="shared" si="12"/>
        <v>325913.55590386014</v>
      </c>
      <c r="Z13" s="19">
        <f t="shared" si="13"/>
        <v>329847.42692130135</v>
      </c>
      <c r="AA13" s="19">
        <f t="shared" si="14"/>
        <v>333781.29793874256</v>
      </c>
      <c r="AB13" s="19">
        <f t="shared" si="15"/>
        <v>11401.302559806325</v>
      </c>
      <c r="AC13" s="19">
        <f t="shared" si="16"/>
        <v>336631.62357869413</v>
      </c>
      <c r="AD13" s="19">
        <f t="shared" si="17"/>
        <v>339481.94921864569</v>
      </c>
      <c r="AE13" s="19">
        <f t="shared" si="18"/>
        <v>342332.27485859726</v>
      </c>
      <c r="AF13" s="19">
        <f t="shared" si="19"/>
        <v>345182.60049854883</v>
      </c>
      <c r="AG13" s="19">
        <f t="shared" si="20"/>
        <v>11163.256834647793</v>
      </c>
      <c r="AH13" s="19">
        <f t="shared" si="21"/>
        <v>347973.41470721079</v>
      </c>
      <c r="AI13" s="19">
        <f t="shared" si="22"/>
        <v>350764.22891587275</v>
      </c>
      <c r="AJ13" s="19">
        <f t="shared" si="23"/>
        <v>353555.04312453471</v>
      </c>
      <c r="AK13" s="19">
        <f t="shared" si="24"/>
        <v>356345.85733319668</v>
      </c>
    </row>
    <row r="14" spans="1:37">
      <c r="A14" s="13">
        <v>10</v>
      </c>
      <c r="B14" s="13" t="s">
        <v>66</v>
      </c>
      <c r="C14" s="22">
        <v>103658.86435091682</v>
      </c>
      <c r="D14" s="22">
        <v>106386.84955873957</v>
      </c>
      <c r="E14" s="22">
        <v>108787.05471135104</v>
      </c>
      <c r="F14" s="22">
        <v>110814.7308423201</v>
      </c>
      <c r="G14" s="22">
        <v>111847.3153450956</v>
      </c>
      <c r="H14" s="22">
        <v>111120.67959383481</v>
      </c>
      <c r="I14" s="22">
        <v>113865.50203133195</v>
      </c>
      <c r="J14" s="22">
        <v>110945.31465197487</v>
      </c>
      <c r="K14" s="22">
        <v>110547.28021978022</v>
      </c>
      <c r="M14" s="19">
        <f t="shared" si="0"/>
        <v>1032.5845027754985</v>
      </c>
      <c r="N14" s="19">
        <f t="shared" si="1"/>
        <v>111072.87696801398</v>
      </c>
      <c r="O14" s="19">
        <f t="shared" si="2"/>
        <v>111331.02309370786</v>
      </c>
      <c r="P14" s="19">
        <f t="shared" si="3"/>
        <v>111589.16921940174</v>
      </c>
      <c r="Q14" s="19">
        <f t="shared" si="4"/>
        <v>111847.31534509562</v>
      </c>
      <c r="R14" s="19">
        <f t="shared" si="5"/>
        <v>-726.63575126079377</v>
      </c>
      <c r="S14" s="19">
        <f t="shared" si="6"/>
        <v>111665.65640728042</v>
      </c>
      <c r="T14" s="19">
        <f t="shared" si="7"/>
        <v>111483.99746946522</v>
      </c>
      <c r="U14" s="19">
        <f t="shared" si="8"/>
        <v>111302.33853165002</v>
      </c>
      <c r="V14" s="19">
        <f t="shared" si="9"/>
        <v>111120.67959383482</v>
      </c>
      <c r="W14" s="19">
        <f t="shared" si="10"/>
        <v>2744.8224374971469</v>
      </c>
      <c r="X14" s="19">
        <f t="shared" si="11"/>
        <v>111806.88520320911</v>
      </c>
      <c r="Y14" s="19">
        <f t="shared" si="12"/>
        <v>112493.0908125834</v>
      </c>
      <c r="Z14" s="19">
        <f t="shared" si="13"/>
        <v>113179.29642195768</v>
      </c>
      <c r="AA14" s="19">
        <f t="shared" si="14"/>
        <v>113865.50203133197</v>
      </c>
      <c r="AB14" s="19">
        <f t="shared" si="15"/>
        <v>-2920.1873793570849</v>
      </c>
      <c r="AC14" s="19">
        <f t="shared" si="16"/>
        <v>113135.45518649271</v>
      </c>
      <c r="AD14" s="19">
        <f t="shared" si="17"/>
        <v>112405.40834165344</v>
      </c>
      <c r="AE14" s="19">
        <f t="shared" si="18"/>
        <v>111675.36149681418</v>
      </c>
      <c r="AF14" s="19">
        <f t="shared" si="19"/>
        <v>110945.31465197491</v>
      </c>
      <c r="AG14" s="19">
        <f t="shared" si="20"/>
        <v>-398.0344321946468</v>
      </c>
      <c r="AH14" s="19">
        <f t="shared" si="21"/>
        <v>110845.80604392625</v>
      </c>
      <c r="AI14" s="19">
        <f t="shared" si="22"/>
        <v>110746.29743587758</v>
      </c>
      <c r="AJ14" s="19">
        <f t="shared" si="23"/>
        <v>110646.78882782892</v>
      </c>
      <c r="AK14" s="19">
        <f t="shared" si="24"/>
        <v>110547.28021978025</v>
      </c>
    </row>
    <row r="15" spans="1:37">
      <c r="A15" s="13">
        <v>11</v>
      </c>
      <c r="B15" s="13" t="s">
        <v>67</v>
      </c>
      <c r="C15" s="22">
        <v>94264.238917813069</v>
      </c>
      <c r="D15" s="22">
        <v>98593.459551752734</v>
      </c>
      <c r="E15" s="22">
        <v>101347.80591959163</v>
      </c>
      <c r="F15" s="22">
        <v>104188.02489330627</v>
      </c>
      <c r="G15" s="22">
        <v>107436.44112953564</v>
      </c>
      <c r="H15" s="22">
        <v>112958.31457731611</v>
      </c>
      <c r="I15" s="22">
        <v>117009.42285334483</v>
      </c>
      <c r="J15" s="22">
        <v>121726.83669412126</v>
      </c>
      <c r="K15" s="22">
        <v>122367.03922883487</v>
      </c>
      <c r="M15" s="19">
        <f t="shared" si="0"/>
        <v>3248.4162362293719</v>
      </c>
      <c r="N15" s="19">
        <f t="shared" si="1"/>
        <v>105000.12895236361</v>
      </c>
      <c r="O15" s="19">
        <f t="shared" si="2"/>
        <v>105812.23301142095</v>
      </c>
      <c r="P15" s="19">
        <f t="shared" si="3"/>
        <v>106624.33707047829</v>
      </c>
      <c r="Q15" s="19">
        <f t="shared" si="4"/>
        <v>107436.44112953563</v>
      </c>
      <c r="R15" s="19">
        <f t="shared" si="5"/>
        <v>5521.8734477804683</v>
      </c>
      <c r="S15" s="19">
        <f t="shared" si="6"/>
        <v>108816.90949148074</v>
      </c>
      <c r="T15" s="19">
        <f t="shared" si="7"/>
        <v>110197.37785342586</v>
      </c>
      <c r="U15" s="19">
        <f t="shared" si="8"/>
        <v>111577.84621537098</v>
      </c>
      <c r="V15" s="19">
        <f t="shared" si="9"/>
        <v>112958.31457731611</v>
      </c>
      <c r="W15" s="19">
        <f t="shared" si="10"/>
        <v>4051.1082760287245</v>
      </c>
      <c r="X15" s="19">
        <f t="shared" si="11"/>
        <v>113971.09164632329</v>
      </c>
      <c r="Y15" s="19">
        <f t="shared" si="12"/>
        <v>114983.86871533046</v>
      </c>
      <c r="Z15" s="19">
        <f t="shared" si="13"/>
        <v>115996.64578433764</v>
      </c>
      <c r="AA15" s="19">
        <f t="shared" si="14"/>
        <v>117009.42285334482</v>
      </c>
      <c r="AB15" s="19">
        <f t="shared" si="15"/>
        <v>4717.4138407764258</v>
      </c>
      <c r="AC15" s="19">
        <f t="shared" si="16"/>
        <v>118188.77631353893</v>
      </c>
      <c r="AD15" s="19">
        <f t="shared" si="17"/>
        <v>119368.12977373303</v>
      </c>
      <c r="AE15" s="19">
        <f t="shared" si="18"/>
        <v>120547.48323392714</v>
      </c>
      <c r="AF15" s="19">
        <f t="shared" si="19"/>
        <v>121726.83669412124</v>
      </c>
      <c r="AG15" s="19">
        <f t="shared" si="20"/>
        <v>640.20253471360775</v>
      </c>
      <c r="AH15" s="19">
        <f t="shared" si="21"/>
        <v>121886.88732779965</v>
      </c>
      <c r="AI15" s="19">
        <f t="shared" si="22"/>
        <v>122046.93796147805</v>
      </c>
      <c r="AJ15" s="19">
        <f t="shared" si="23"/>
        <v>122206.98859515645</v>
      </c>
      <c r="AK15" s="19">
        <f t="shared" si="24"/>
        <v>122367.03922883485</v>
      </c>
    </row>
    <row r="16" spans="1:37">
      <c r="A16" s="13">
        <v>12</v>
      </c>
      <c r="B16" s="13" t="s">
        <v>68</v>
      </c>
      <c r="C16" s="22">
        <v>62527.306383912975</v>
      </c>
      <c r="D16" s="22">
        <v>62755.770124429415</v>
      </c>
      <c r="E16" s="22">
        <v>63285.82849479068</v>
      </c>
      <c r="F16" s="22">
        <v>62959.008738359589</v>
      </c>
      <c r="G16" s="22">
        <v>65353.337550562814</v>
      </c>
      <c r="H16" s="22">
        <v>65668.790584082482</v>
      </c>
      <c r="I16" s="22">
        <v>66460.045447142169</v>
      </c>
      <c r="J16" s="22">
        <v>65589.524421218637</v>
      </c>
      <c r="K16" s="22">
        <v>66947.627996693307</v>
      </c>
      <c r="M16" s="19">
        <f t="shared" si="0"/>
        <v>2394.3288122032245</v>
      </c>
      <c r="N16" s="19">
        <f t="shared" si="1"/>
        <v>63557.590941410395</v>
      </c>
      <c r="O16" s="19">
        <f t="shared" si="2"/>
        <v>64156.173144461201</v>
      </c>
      <c r="P16" s="19">
        <f t="shared" si="3"/>
        <v>64754.755347512008</v>
      </c>
      <c r="Q16" s="19">
        <f t="shared" si="4"/>
        <v>65353.337550562814</v>
      </c>
      <c r="R16" s="19">
        <f t="shared" si="5"/>
        <v>315.45303351966868</v>
      </c>
      <c r="S16" s="19">
        <f t="shared" si="6"/>
        <v>65432.200808942733</v>
      </c>
      <c r="T16" s="19">
        <f t="shared" si="7"/>
        <v>65511.064067322652</v>
      </c>
      <c r="U16" s="19">
        <f t="shared" si="8"/>
        <v>65589.927325702563</v>
      </c>
      <c r="V16" s="19">
        <f t="shared" si="9"/>
        <v>65668.790584082482</v>
      </c>
      <c r="W16" s="19">
        <f t="shared" si="10"/>
        <v>791.25486305968661</v>
      </c>
      <c r="X16" s="19">
        <f t="shared" si="11"/>
        <v>65866.6042998474</v>
      </c>
      <c r="Y16" s="19">
        <f t="shared" si="12"/>
        <v>66064.418015612318</v>
      </c>
      <c r="Z16" s="19">
        <f t="shared" si="13"/>
        <v>66262.231731377236</v>
      </c>
      <c r="AA16" s="19">
        <f t="shared" si="14"/>
        <v>66460.045447142154</v>
      </c>
      <c r="AB16" s="19">
        <f t="shared" si="15"/>
        <v>-870.52102592353185</v>
      </c>
      <c r="AC16" s="19">
        <f t="shared" si="16"/>
        <v>66242.415190661268</v>
      </c>
      <c r="AD16" s="19">
        <f t="shared" si="17"/>
        <v>66024.784934180381</v>
      </c>
      <c r="AE16" s="19">
        <f t="shared" si="18"/>
        <v>65807.154677699495</v>
      </c>
      <c r="AF16" s="19">
        <f t="shared" si="19"/>
        <v>65589.524421218608</v>
      </c>
      <c r="AG16" s="19">
        <f t="shared" si="20"/>
        <v>1358.1035754746699</v>
      </c>
      <c r="AH16" s="19">
        <f t="shared" si="21"/>
        <v>65929.050315087283</v>
      </c>
      <c r="AI16" s="19">
        <f t="shared" si="22"/>
        <v>66268.576208955958</v>
      </c>
      <c r="AJ16" s="19">
        <f t="shared" si="23"/>
        <v>66608.102102824632</v>
      </c>
      <c r="AK16" s="19">
        <f t="shared" si="24"/>
        <v>66947.627996693307</v>
      </c>
    </row>
    <row r="17" spans="1:37">
      <c r="A17" s="13">
        <v>13</v>
      </c>
      <c r="B17" s="13" t="s">
        <v>69</v>
      </c>
      <c r="C17" s="22">
        <v>77411.703785865611</v>
      </c>
      <c r="D17" s="22">
        <v>79361.720306150906</v>
      </c>
      <c r="E17" s="22">
        <v>81242.965898207753</v>
      </c>
      <c r="F17" s="22">
        <v>83056.774511649055</v>
      </c>
      <c r="G17" s="22">
        <v>85143.943442309363</v>
      </c>
      <c r="H17" s="22">
        <v>88715.79847038108</v>
      </c>
      <c r="I17" s="22">
        <v>91014.755223889515</v>
      </c>
      <c r="J17" s="22">
        <v>89642.239431136637</v>
      </c>
      <c r="K17" s="22">
        <v>91148.479082366321</v>
      </c>
      <c r="M17" s="19">
        <f t="shared" si="0"/>
        <v>2087.1689306603075</v>
      </c>
      <c r="N17" s="19">
        <f t="shared" si="1"/>
        <v>83578.566744314128</v>
      </c>
      <c r="O17" s="19">
        <f t="shared" si="2"/>
        <v>84100.358976979202</v>
      </c>
      <c r="P17" s="19">
        <f t="shared" si="3"/>
        <v>84622.151209644275</v>
      </c>
      <c r="Q17" s="19">
        <f t="shared" si="4"/>
        <v>85143.943442309348</v>
      </c>
      <c r="R17" s="19">
        <f t="shared" si="5"/>
        <v>3571.8550280717172</v>
      </c>
      <c r="S17" s="19">
        <f t="shared" si="6"/>
        <v>86036.907199327281</v>
      </c>
      <c r="T17" s="19">
        <f t="shared" si="7"/>
        <v>86929.870956345214</v>
      </c>
      <c r="U17" s="19">
        <f t="shared" si="8"/>
        <v>87822.834713363147</v>
      </c>
      <c r="V17" s="19">
        <f t="shared" si="9"/>
        <v>88715.79847038108</v>
      </c>
      <c r="W17" s="19">
        <f t="shared" si="10"/>
        <v>2298.9567535084352</v>
      </c>
      <c r="X17" s="19">
        <f t="shared" si="11"/>
        <v>89290.537658758185</v>
      </c>
      <c r="Y17" s="19">
        <f t="shared" si="12"/>
        <v>89865.27684713529</v>
      </c>
      <c r="Z17" s="19">
        <f t="shared" si="13"/>
        <v>90440.016035512395</v>
      </c>
      <c r="AA17" s="19">
        <f t="shared" si="14"/>
        <v>91014.7552238895</v>
      </c>
      <c r="AB17" s="19">
        <f t="shared" si="15"/>
        <v>-1372.515792752878</v>
      </c>
      <c r="AC17" s="19">
        <f t="shared" si="16"/>
        <v>90671.626275701274</v>
      </c>
      <c r="AD17" s="19">
        <f t="shared" si="17"/>
        <v>90328.497327513061</v>
      </c>
      <c r="AE17" s="19">
        <f t="shared" si="18"/>
        <v>89985.368379324849</v>
      </c>
      <c r="AF17" s="19">
        <f t="shared" si="19"/>
        <v>89642.239431136637</v>
      </c>
      <c r="AG17" s="19">
        <f t="shared" si="20"/>
        <v>1506.2396512296837</v>
      </c>
      <c r="AH17" s="19">
        <f t="shared" si="21"/>
        <v>90018.799343944062</v>
      </c>
      <c r="AI17" s="19">
        <f t="shared" si="22"/>
        <v>90395.359256751486</v>
      </c>
      <c r="AJ17" s="19">
        <f t="shared" si="23"/>
        <v>90771.919169558911</v>
      </c>
      <c r="AK17" s="19">
        <f t="shared" si="24"/>
        <v>91148.479082366335</v>
      </c>
    </row>
    <row r="18" spans="1:37">
      <c r="A18" s="13">
        <v>14</v>
      </c>
      <c r="B18" s="13" t="s">
        <v>70</v>
      </c>
      <c r="C18" s="22">
        <v>125889.24905199272</v>
      </c>
      <c r="D18" s="22">
        <v>127947.72425080861</v>
      </c>
      <c r="E18" s="22">
        <v>131854.92979570132</v>
      </c>
      <c r="F18" s="22">
        <v>133196.79050453534</v>
      </c>
      <c r="G18" s="22">
        <v>137113.82922211054</v>
      </c>
      <c r="H18" s="22">
        <v>141198.97907284158</v>
      </c>
      <c r="I18" s="22">
        <v>145782.48177929741</v>
      </c>
      <c r="J18" s="22">
        <v>147267.31500689781</v>
      </c>
      <c r="K18" s="22">
        <v>149168.78166538972</v>
      </c>
      <c r="M18" s="19">
        <f t="shared" si="0"/>
        <v>3917.0387175751966</v>
      </c>
      <c r="N18" s="19">
        <f t="shared" si="1"/>
        <v>134176.05018392915</v>
      </c>
      <c r="O18" s="19">
        <f t="shared" si="2"/>
        <v>135155.30986332294</v>
      </c>
      <c r="P18" s="19">
        <f t="shared" si="3"/>
        <v>136134.56954271672</v>
      </c>
      <c r="Q18" s="19">
        <f t="shared" si="4"/>
        <v>137113.82922211051</v>
      </c>
      <c r="R18" s="19">
        <f t="shared" si="5"/>
        <v>4085.1498507310462</v>
      </c>
      <c r="S18" s="19">
        <f t="shared" si="6"/>
        <v>138135.11668479326</v>
      </c>
      <c r="T18" s="19">
        <f t="shared" si="7"/>
        <v>139156.40414747602</v>
      </c>
      <c r="U18" s="19">
        <f t="shared" si="8"/>
        <v>140177.69161015877</v>
      </c>
      <c r="V18" s="19">
        <f t="shared" si="9"/>
        <v>141198.97907284152</v>
      </c>
      <c r="W18" s="19">
        <f t="shared" si="10"/>
        <v>4583.5027064558235</v>
      </c>
      <c r="X18" s="19">
        <f t="shared" si="11"/>
        <v>142344.85474945547</v>
      </c>
      <c r="Y18" s="19">
        <f t="shared" si="12"/>
        <v>143490.73042606941</v>
      </c>
      <c r="Z18" s="19">
        <f t="shared" si="13"/>
        <v>144636.60610268335</v>
      </c>
      <c r="AA18" s="19">
        <f t="shared" si="14"/>
        <v>145782.48177929729</v>
      </c>
      <c r="AB18" s="19">
        <f t="shared" si="15"/>
        <v>1484.8332276004076</v>
      </c>
      <c r="AC18" s="19">
        <f t="shared" si="16"/>
        <v>146153.6900861974</v>
      </c>
      <c r="AD18" s="19">
        <f t="shared" si="17"/>
        <v>146524.89839309751</v>
      </c>
      <c r="AE18" s="19">
        <f t="shared" si="18"/>
        <v>146896.10669999762</v>
      </c>
      <c r="AF18" s="19">
        <f t="shared" si="19"/>
        <v>147267.31500689773</v>
      </c>
      <c r="AG18" s="19">
        <f t="shared" si="20"/>
        <v>1901.4666584919032</v>
      </c>
      <c r="AH18" s="19">
        <f t="shared" si="21"/>
        <v>147742.6816715207</v>
      </c>
      <c r="AI18" s="19">
        <f t="shared" si="22"/>
        <v>148218.04833614366</v>
      </c>
      <c r="AJ18" s="19">
        <f t="shared" si="23"/>
        <v>148693.41500076663</v>
      </c>
      <c r="AK18" s="19">
        <f t="shared" si="24"/>
        <v>149168.7816653896</v>
      </c>
    </row>
    <row r="19" spans="1:37">
      <c r="A19" s="13">
        <v>15</v>
      </c>
      <c r="B19" s="13" t="s">
        <v>117</v>
      </c>
      <c r="C19" s="22">
        <v>80839.802510064997</v>
      </c>
      <c r="D19" s="22">
        <v>83458.874397563224</v>
      </c>
      <c r="E19" s="22">
        <v>86004.262786337262</v>
      </c>
      <c r="F19" s="22">
        <v>86495.726301315197</v>
      </c>
      <c r="G19" s="22">
        <v>87925.651288173074</v>
      </c>
      <c r="H19" s="22">
        <v>88865.623568349314</v>
      </c>
      <c r="I19" s="22">
        <v>88812.3672715344</v>
      </c>
      <c r="J19" s="22">
        <v>89822.7134736437</v>
      </c>
      <c r="K19" s="22">
        <v>89663.311125953755</v>
      </c>
      <c r="M19" s="19">
        <f t="shared" si="0"/>
        <v>1429.9249868578772</v>
      </c>
      <c r="N19" s="19">
        <f t="shared" si="1"/>
        <v>86853.207548029663</v>
      </c>
      <c r="O19" s="19">
        <f t="shared" si="2"/>
        <v>87210.688794744128</v>
      </c>
      <c r="P19" s="19">
        <f t="shared" si="3"/>
        <v>87568.170041458594</v>
      </c>
      <c r="Q19" s="19">
        <f t="shared" si="4"/>
        <v>87925.65128817306</v>
      </c>
      <c r="R19" s="19">
        <f t="shared" si="5"/>
        <v>939.97228017624002</v>
      </c>
      <c r="S19" s="19">
        <f t="shared" si="6"/>
        <v>88160.64435821712</v>
      </c>
      <c r="T19" s="19">
        <f t="shared" si="7"/>
        <v>88395.63742826118</v>
      </c>
      <c r="U19" s="19">
        <f t="shared" si="8"/>
        <v>88630.63049830524</v>
      </c>
      <c r="V19" s="19">
        <f t="shared" si="9"/>
        <v>88865.6235683493</v>
      </c>
      <c r="W19" s="19">
        <f t="shared" si="10"/>
        <v>-53.256296814914094</v>
      </c>
      <c r="X19" s="19">
        <f t="shared" si="11"/>
        <v>88852.309494145564</v>
      </c>
      <c r="Y19" s="19">
        <f t="shared" si="12"/>
        <v>88838.995419941843</v>
      </c>
      <c r="Z19" s="19">
        <f t="shared" si="13"/>
        <v>88825.681345738121</v>
      </c>
      <c r="AA19" s="19">
        <f t="shared" si="14"/>
        <v>88812.3672715344</v>
      </c>
      <c r="AB19" s="19">
        <f t="shared" si="15"/>
        <v>1010.3462021093001</v>
      </c>
      <c r="AC19" s="19">
        <f t="shared" si="16"/>
        <v>89064.953822061725</v>
      </c>
      <c r="AD19" s="19">
        <f t="shared" si="17"/>
        <v>89317.54037258905</v>
      </c>
      <c r="AE19" s="19">
        <f t="shared" si="18"/>
        <v>89570.126923116375</v>
      </c>
      <c r="AF19" s="19">
        <f t="shared" si="19"/>
        <v>89822.7134736437</v>
      </c>
      <c r="AG19" s="19">
        <f t="shared" si="20"/>
        <v>-159.4023476899456</v>
      </c>
      <c r="AH19" s="19">
        <f t="shared" si="21"/>
        <v>89782.86288672121</v>
      </c>
      <c r="AI19" s="19">
        <f t="shared" si="22"/>
        <v>89743.01229979872</v>
      </c>
      <c r="AJ19" s="19">
        <f t="shared" si="23"/>
        <v>89703.16171287623</v>
      </c>
      <c r="AK19" s="19">
        <f t="shared" si="24"/>
        <v>89663.31112595374</v>
      </c>
    </row>
    <row r="20" spans="1:37">
      <c r="A20" s="13">
        <v>16</v>
      </c>
      <c r="B20" s="13" t="s">
        <v>118</v>
      </c>
      <c r="C20" s="22">
        <v>75790.497759499631</v>
      </c>
      <c r="D20" s="22">
        <v>78057.576967430286</v>
      </c>
      <c r="E20" s="22">
        <v>79207.44023965743</v>
      </c>
      <c r="F20" s="22">
        <v>80039.677384863651</v>
      </c>
      <c r="G20" s="22">
        <v>84445.470104109394</v>
      </c>
      <c r="H20" s="22">
        <v>85433.506068639093</v>
      </c>
      <c r="I20" s="22">
        <v>88342.857402517926</v>
      </c>
      <c r="J20" s="22">
        <v>90616.648745469705</v>
      </c>
      <c r="K20" s="22">
        <v>91655.895469938027</v>
      </c>
      <c r="M20" s="19">
        <f t="shared" si="0"/>
        <v>4405.7927192457428</v>
      </c>
      <c r="N20" s="19">
        <f t="shared" si="1"/>
        <v>81141.12556467508</v>
      </c>
      <c r="O20" s="19">
        <f t="shared" si="2"/>
        <v>82242.573744486523</v>
      </c>
      <c r="P20" s="19">
        <f t="shared" si="3"/>
        <v>83344.021924297966</v>
      </c>
      <c r="Q20" s="19">
        <f t="shared" si="4"/>
        <v>84445.470104109409</v>
      </c>
      <c r="R20" s="19">
        <f t="shared" si="5"/>
        <v>988.03596452969941</v>
      </c>
      <c r="S20" s="19">
        <f t="shared" si="6"/>
        <v>84692.479095241841</v>
      </c>
      <c r="T20" s="19">
        <f t="shared" si="7"/>
        <v>84939.488086374273</v>
      </c>
      <c r="U20" s="19">
        <f t="shared" si="8"/>
        <v>85186.497077506705</v>
      </c>
      <c r="V20" s="19">
        <f t="shared" si="9"/>
        <v>85433.506068639137</v>
      </c>
      <c r="W20" s="19">
        <f t="shared" si="10"/>
        <v>2909.3513338788325</v>
      </c>
      <c r="X20" s="19">
        <f t="shared" si="11"/>
        <v>86160.843902108842</v>
      </c>
      <c r="Y20" s="19">
        <f t="shared" si="12"/>
        <v>86888.181735578546</v>
      </c>
      <c r="Z20" s="19">
        <f t="shared" si="13"/>
        <v>87615.519569048251</v>
      </c>
      <c r="AA20" s="19">
        <f t="shared" si="14"/>
        <v>88342.857402517955</v>
      </c>
      <c r="AB20" s="19">
        <f t="shared" si="15"/>
        <v>2273.7913429517794</v>
      </c>
      <c r="AC20" s="19">
        <f t="shared" si="16"/>
        <v>88911.305238255896</v>
      </c>
      <c r="AD20" s="19">
        <f t="shared" si="17"/>
        <v>89479.753073993837</v>
      </c>
      <c r="AE20" s="19">
        <f t="shared" si="18"/>
        <v>90048.200909731779</v>
      </c>
      <c r="AF20" s="19">
        <f t="shared" si="19"/>
        <v>90616.64874546972</v>
      </c>
      <c r="AG20" s="19">
        <f t="shared" si="20"/>
        <v>1039.2467244683212</v>
      </c>
      <c r="AH20" s="19">
        <f t="shared" si="21"/>
        <v>90876.460426586797</v>
      </c>
      <c r="AI20" s="19">
        <f t="shared" si="22"/>
        <v>91136.272107703873</v>
      </c>
      <c r="AJ20" s="19">
        <f t="shared" si="23"/>
        <v>91396.08378882095</v>
      </c>
      <c r="AK20" s="19">
        <f t="shared" si="24"/>
        <v>91655.895469938027</v>
      </c>
    </row>
    <row r="21" spans="1:37">
      <c r="A21" s="13">
        <v>17</v>
      </c>
      <c r="B21" s="13" t="s">
        <v>73</v>
      </c>
      <c r="C21" s="22">
        <v>98459.266599033217</v>
      </c>
      <c r="D21" s="22">
        <v>96906.43189918602</v>
      </c>
      <c r="E21" s="22">
        <v>96133.062335278737</v>
      </c>
      <c r="F21" s="22">
        <v>98277.770385069467</v>
      </c>
      <c r="G21" s="22">
        <v>98030.786041287764</v>
      </c>
      <c r="H21" s="22">
        <v>97946.845563976676</v>
      </c>
      <c r="I21" s="22">
        <v>99459.217970113008</v>
      </c>
      <c r="J21" s="22">
        <v>102980.24104164095</v>
      </c>
      <c r="K21" s="22">
        <v>100947.66812095682</v>
      </c>
      <c r="M21" s="19">
        <f t="shared" si="0"/>
        <v>-246.9843437817035</v>
      </c>
      <c r="N21" s="19">
        <f t="shared" si="1"/>
        <v>98216.024299124037</v>
      </c>
      <c r="O21" s="19">
        <f t="shared" si="2"/>
        <v>98154.278213178608</v>
      </c>
      <c r="P21" s="19">
        <f t="shared" si="3"/>
        <v>98092.532127233178</v>
      </c>
      <c r="Q21" s="19">
        <f t="shared" si="4"/>
        <v>98030.786041287749</v>
      </c>
      <c r="R21" s="19">
        <f t="shared" si="5"/>
        <v>-83.940477311087307</v>
      </c>
      <c r="S21" s="19">
        <f t="shared" si="6"/>
        <v>98009.800921959977</v>
      </c>
      <c r="T21" s="19">
        <f t="shared" si="7"/>
        <v>97988.815802632205</v>
      </c>
      <c r="U21" s="19">
        <f t="shared" si="8"/>
        <v>97967.830683304433</v>
      </c>
      <c r="V21" s="19">
        <f t="shared" si="9"/>
        <v>97946.845563976662</v>
      </c>
      <c r="W21" s="19">
        <f t="shared" si="10"/>
        <v>1512.3724061363318</v>
      </c>
      <c r="X21" s="19">
        <f t="shared" si="11"/>
        <v>98324.938665510737</v>
      </c>
      <c r="Y21" s="19">
        <f t="shared" si="12"/>
        <v>98703.031767044828</v>
      </c>
      <c r="Z21" s="19">
        <f t="shared" si="13"/>
        <v>99081.124868578918</v>
      </c>
      <c r="AA21" s="19">
        <f t="shared" si="14"/>
        <v>99459.217970113008</v>
      </c>
      <c r="AB21" s="19">
        <f t="shared" si="15"/>
        <v>3521.0230715279467</v>
      </c>
      <c r="AC21" s="19">
        <f t="shared" si="16"/>
        <v>100339.47373799499</v>
      </c>
      <c r="AD21" s="19">
        <f t="shared" si="17"/>
        <v>101219.72950587698</v>
      </c>
      <c r="AE21" s="19">
        <f t="shared" si="18"/>
        <v>102099.98527375897</v>
      </c>
      <c r="AF21" s="19">
        <f t="shared" si="19"/>
        <v>102980.24104164095</v>
      </c>
      <c r="AG21" s="19">
        <f t="shared" si="20"/>
        <v>-2032.5729206841352</v>
      </c>
      <c r="AH21" s="19">
        <f t="shared" si="21"/>
        <v>102472.09781146992</v>
      </c>
      <c r="AI21" s="19">
        <f t="shared" si="22"/>
        <v>101963.95458129889</v>
      </c>
      <c r="AJ21" s="19">
        <f t="shared" si="23"/>
        <v>101455.81135112786</v>
      </c>
      <c r="AK21" s="19">
        <f t="shared" si="24"/>
        <v>100947.66812095683</v>
      </c>
    </row>
    <row r="22" spans="1:37">
      <c r="A22" s="13">
        <v>18</v>
      </c>
      <c r="B22" s="13" t="s">
        <v>74</v>
      </c>
      <c r="C22" s="22">
        <v>90127.213522105041</v>
      </c>
      <c r="D22" s="22">
        <v>91201.57595609175</v>
      </c>
      <c r="E22" s="22">
        <v>89727.215612074491</v>
      </c>
      <c r="F22" s="22">
        <v>90692.718394261043</v>
      </c>
      <c r="G22" s="22">
        <v>94047.684707253822</v>
      </c>
      <c r="H22" s="22">
        <v>97272.472799627445</v>
      </c>
      <c r="I22" s="22">
        <v>98130.696911724517</v>
      </c>
      <c r="J22" s="22">
        <v>96641.423102904751</v>
      </c>
      <c r="K22" s="22">
        <v>92848.752409592096</v>
      </c>
      <c r="M22" s="19">
        <f t="shared" si="0"/>
        <v>3354.9663129927794</v>
      </c>
      <c r="N22" s="19">
        <f t="shared" si="1"/>
        <v>91531.459972509241</v>
      </c>
      <c r="O22" s="19">
        <f t="shared" si="2"/>
        <v>92370.20155075744</v>
      </c>
      <c r="P22" s="19">
        <f t="shared" si="3"/>
        <v>93208.943129005638</v>
      </c>
      <c r="Q22" s="19">
        <f t="shared" si="4"/>
        <v>94047.684707253837</v>
      </c>
      <c r="R22" s="19">
        <f t="shared" si="5"/>
        <v>3224.7880923736229</v>
      </c>
      <c r="S22" s="19">
        <f t="shared" si="6"/>
        <v>94853.881730347246</v>
      </c>
      <c r="T22" s="19">
        <f t="shared" si="7"/>
        <v>95660.078753440655</v>
      </c>
      <c r="U22" s="19">
        <f t="shared" si="8"/>
        <v>96466.275776534065</v>
      </c>
      <c r="V22" s="19">
        <f t="shared" si="9"/>
        <v>97272.472799627474</v>
      </c>
      <c r="W22" s="19">
        <f t="shared" si="10"/>
        <v>858.22411209707207</v>
      </c>
      <c r="X22" s="19">
        <f t="shared" si="11"/>
        <v>97487.028827651739</v>
      </c>
      <c r="Y22" s="19">
        <f t="shared" si="12"/>
        <v>97701.584855676003</v>
      </c>
      <c r="Z22" s="19">
        <f t="shared" si="13"/>
        <v>97916.140883700267</v>
      </c>
      <c r="AA22" s="19">
        <f t="shared" si="14"/>
        <v>98130.696911724532</v>
      </c>
      <c r="AB22" s="19">
        <f t="shared" si="15"/>
        <v>-1489.2738088197657</v>
      </c>
      <c r="AC22" s="19">
        <f t="shared" si="16"/>
        <v>97758.37845951959</v>
      </c>
      <c r="AD22" s="19">
        <f t="shared" si="17"/>
        <v>97386.060007314649</v>
      </c>
      <c r="AE22" s="19">
        <f t="shared" si="18"/>
        <v>97013.741555109707</v>
      </c>
      <c r="AF22" s="19">
        <f t="shared" si="19"/>
        <v>96641.423102904766</v>
      </c>
      <c r="AG22" s="19">
        <f t="shared" si="20"/>
        <v>-3792.6706933126552</v>
      </c>
      <c r="AH22" s="19">
        <f t="shared" si="21"/>
        <v>95693.255429576602</v>
      </c>
      <c r="AI22" s="19">
        <f t="shared" si="22"/>
        <v>94745.087756248438</v>
      </c>
      <c r="AJ22" s="19">
        <f t="shared" si="23"/>
        <v>93796.920082920275</v>
      </c>
      <c r="AK22" s="19">
        <f t="shared" si="24"/>
        <v>92848.752409592111</v>
      </c>
    </row>
    <row r="23" spans="1:37">
      <c r="A23" s="13">
        <v>19</v>
      </c>
      <c r="B23" s="13" t="s">
        <v>119</v>
      </c>
      <c r="C23" s="22">
        <v>220305.90111697582</v>
      </c>
      <c r="D23" s="22">
        <v>225381.77270991317</v>
      </c>
      <c r="E23" s="22">
        <v>230133.51456661164</v>
      </c>
      <c r="F23" s="22">
        <v>228051.97075842347</v>
      </c>
      <c r="G23" s="22">
        <v>231197.11661162414</v>
      </c>
      <c r="H23" s="22">
        <v>238165.03434707737</v>
      </c>
      <c r="I23" s="22">
        <v>238938.8851428905</v>
      </c>
      <c r="J23" s="22">
        <v>243373.08318737141</v>
      </c>
      <c r="K23" s="22">
        <v>248951.00163493885</v>
      </c>
      <c r="M23" s="19">
        <f t="shared" si="0"/>
        <v>3145.1458532006654</v>
      </c>
      <c r="N23" s="19">
        <f t="shared" si="1"/>
        <v>228838.25722172364</v>
      </c>
      <c r="O23" s="19">
        <f t="shared" si="2"/>
        <v>229624.54368502382</v>
      </c>
      <c r="P23" s="19">
        <f t="shared" si="3"/>
        <v>230410.83014832399</v>
      </c>
      <c r="Q23" s="19">
        <f t="shared" si="4"/>
        <v>231197.11661162417</v>
      </c>
      <c r="R23" s="19">
        <f t="shared" si="5"/>
        <v>6967.9177354532294</v>
      </c>
      <c r="S23" s="19">
        <f t="shared" si="6"/>
        <v>232939.09604548747</v>
      </c>
      <c r="T23" s="19">
        <f t="shared" si="7"/>
        <v>234681.07547935078</v>
      </c>
      <c r="U23" s="19">
        <f t="shared" si="8"/>
        <v>236423.05491321409</v>
      </c>
      <c r="V23" s="19">
        <f t="shared" si="9"/>
        <v>238165.0343470774</v>
      </c>
      <c r="W23" s="19">
        <f t="shared" si="10"/>
        <v>773.85079581313767</v>
      </c>
      <c r="X23" s="19">
        <f t="shared" si="11"/>
        <v>238358.49704603068</v>
      </c>
      <c r="Y23" s="19">
        <f t="shared" si="12"/>
        <v>238551.95974498396</v>
      </c>
      <c r="Z23" s="19">
        <f t="shared" si="13"/>
        <v>238745.42244393725</v>
      </c>
      <c r="AA23" s="19">
        <f t="shared" si="14"/>
        <v>238938.88514289053</v>
      </c>
      <c r="AB23" s="19">
        <f t="shared" si="15"/>
        <v>4434.1980444809014</v>
      </c>
      <c r="AC23" s="19">
        <f t="shared" si="16"/>
        <v>240047.43465401075</v>
      </c>
      <c r="AD23" s="19">
        <f t="shared" si="17"/>
        <v>241155.98416513097</v>
      </c>
      <c r="AE23" s="19">
        <f t="shared" si="18"/>
        <v>242264.53367625119</v>
      </c>
      <c r="AF23" s="19">
        <f t="shared" si="19"/>
        <v>243373.08318737141</v>
      </c>
      <c r="AG23" s="19">
        <f t="shared" si="20"/>
        <v>5577.918447567441</v>
      </c>
      <c r="AH23" s="19">
        <f t="shared" si="21"/>
        <v>244767.56279926328</v>
      </c>
      <c r="AI23" s="19">
        <f t="shared" si="22"/>
        <v>246162.04241115513</v>
      </c>
      <c r="AJ23" s="19">
        <f t="shared" si="23"/>
        <v>247556.52202304697</v>
      </c>
      <c r="AK23" s="19">
        <f t="shared" si="24"/>
        <v>248951.00163493882</v>
      </c>
    </row>
    <row r="24" spans="1:37">
      <c r="A24" s="13">
        <v>20</v>
      </c>
      <c r="B24" s="13" t="s">
        <v>76</v>
      </c>
      <c r="C24" s="22">
        <v>59992.483880691078</v>
      </c>
      <c r="D24" s="22">
        <v>61263.835126649887</v>
      </c>
      <c r="E24" s="22">
        <v>61959.552962971546</v>
      </c>
      <c r="F24" s="22">
        <v>62928.317494456387</v>
      </c>
      <c r="G24" s="22">
        <v>63678.416336112321</v>
      </c>
      <c r="H24" s="22">
        <v>65653.93865604607</v>
      </c>
      <c r="I24" s="22">
        <v>63958.014756246223</v>
      </c>
      <c r="J24" s="22">
        <v>61833.997479484504</v>
      </c>
      <c r="K24" s="22">
        <v>64078.368773524962</v>
      </c>
      <c r="M24" s="19">
        <f t="shared" si="0"/>
        <v>750.09884165593394</v>
      </c>
      <c r="N24" s="19">
        <f t="shared" si="1"/>
        <v>63115.842204870372</v>
      </c>
      <c r="O24" s="19">
        <f t="shared" si="2"/>
        <v>63303.366915284358</v>
      </c>
      <c r="P24" s="19">
        <f t="shared" si="3"/>
        <v>63490.891625698343</v>
      </c>
      <c r="Q24" s="19">
        <f t="shared" si="4"/>
        <v>63678.416336112328</v>
      </c>
      <c r="R24" s="19">
        <f t="shared" si="5"/>
        <v>1975.5223199337488</v>
      </c>
      <c r="S24" s="19">
        <f t="shared" si="6"/>
        <v>64172.296916095765</v>
      </c>
      <c r="T24" s="19">
        <f t="shared" si="7"/>
        <v>64666.177496079203</v>
      </c>
      <c r="U24" s="19">
        <f t="shared" si="8"/>
        <v>65160.05807606264</v>
      </c>
      <c r="V24" s="19">
        <f t="shared" si="9"/>
        <v>65653.938656046084</v>
      </c>
      <c r="W24" s="19">
        <f t="shared" si="10"/>
        <v>-1695.9238997998473</v>
      </c>
      <c r="X24" s="19">
        <f t="shared" si="11"/>
        <v>65229.957681096123</v>
      </c>
      <c r="Y24" s="19">
        <f t="shared" si="12"/>
        <v>64805.976706146161</v>
      </c>
      <c r="Z24" s="19">
        <f t="shared" si="13"/>
        <v>64381.995731196199</v>
      </c>
      <c r="AA24" s="19">
        <f t="shared" si="14"/>
        <v>63958.014756246237</v>
      </c>
      <c r="AB24" s="19">
        <f t="shared" si="15"/>
        <v>-2124.0172767617187</v>
      </c>
      <c r="AC24" s="19">
        <f t="shared" si="16"/>
        <v>63427.010437055811</v>
      </c>
      <c r="AD24" s="19">
        <f t="shared" si="17"/>
        <v>62896.006117865385</v>
      </c>
      <c r="AE24" s="19">
        <f t="shared" si="18"/>
        <v>62365.001798674959</v>
      </c>
      <c r="AF24" s="19">
        <f t="shared" si="19"/>
        <v>61833.997479484533</v>
      </c>
      <c r="AG24" s="19">
        <f t="shared" si="20"/>
        <v>2244.3712940404585</v>
      </c>
      <c r="AH24" s="19">
        <f t="shared" si="21"/>
        <v>62395.090302994649</v>
      </c>
      <c r="AI24" s="19">
        <f t="shared" si="22"/>
        <v>62956.183126504766</v>
      </c>
      <c r="AJ24" s="19">
        <f t="shared" si="23"/>
        <v>63517.275950014882</v>
      </c>
      <c r="AK24" s="19">
        <f t="shared" si="24"/>
        <v>64078.368773524999</v>
      </c>
    </row>
    <row r="25" spans="1:37">
      <c r="A25" s="13">
        <v>21</v>
      </c>
      <c r="B25" s="13" t="s">
        <v>77</v>
      </c>
      <c r="C25" s="22">
        <v>81311.72046785467</v>
      </c>
      <c r="D25" s="22">
        <v>84223.892360195998</v>
      </c>
      <c r="E25" s="22">
        <v>88321.189633016242</v>
      </c>
      <c r="F25" s="22">
        <v>86351.897989999226</v>
      </c>
      <c r="G25" s="22">
        <v>86078.038280353983</v>
      </c>
      <c r="H25" s="22">
        <v>87446.503200012055</v>
      </c>
      <c r="I25" s="22">
        <v>88605.499473295378</v>
      </c>
      <c r="J25" s="22">
        <v>93000.253205541507</v>
      </c>
      <c r="K25" s="22">
        <v>94107.438205413186</v>
      </c>
      <c r="M25" s="19">
        <f t="shared" si="0"/>
        <v>-273.85970964524313</v>
      </c>
      <c r="N25" s="19">
        <f t="shared" si="1"/>
        <v>86283.433062587923</v>
      </c>
      <c r="O25" s="19">
        <f t="shared" si="2"/>
        <v>86214.968135176605</v>
      </c>
      <c r="P25" s="19">
        <f t="shared" si="3"/>
        <v>86146.503207765287</v>
      </c>
      <c r="Q25" s="19">
        <f t="shared" si="4"/>
        <v>86078.038280353969</v>
      </c>
      <c r="R25" s="19">
        <f t="shared" si="5"/>
        <v>1368.4649196580722</v>
      </c>
      <c r="S25" s="19">
        <f t="shared" si="6"/>
        <v>86420.15451026849</v>
      </c>
      <c r="T25" s="19">
        <f t="shared" si="7"/>
        <v>86762.270740183012</v>
      </c>
      <c r="U25" s="19">
        <f t="shared" si="8"/>
        <v>87104.386970097534</v>
      </c>
      <c r="V25" s="19">
        <f t="shared" si="9"/>
        <v>87446.503200012055</v>
      </c>
      <c r="W25" s="19">
        <f t="shared" si="10"/>
        <v>1158.9962732833228</v>
      </c>
      <c r="X25" s="19">
        <f t="shared" si="11"/>
        <v>87736.252268332886</v>
      </c>
      <c r="Y25" s="19">
        <f t="shared" si="12"/>
        <v>88026.001336653717</v>
      </c>
      <c r="Z25" s="19">
        <f t="shared" si="13"/>
        <v>88315.750404974548</v>
      </c>
      <c r="AA25" s="19">
        <f t="shared" si="14"/>
        <v>88605.499473295378</v>
      </c>
      <c r="AB25" s="19">
        <f t="shared" si="15"/>
        <v>4394.7537322461285</v>
      </c>
      <c r="AC25" s="19">
        <f t="shared" si="16"/>
        <v>89704.187906356907</v>
      </c>
      <c r="AD25" s="19">
        <f t="shared" si="17"/>
        <v>90802.876339418435</v>
      </c>
      <c r="AE25" s="19">
        <f t="shared" si="18"/>
        <v>91901.564772479964</v>
      </c>
      <c r="AF25" s="19">
        <f t="shared" si="19"/>
        <v>93000.253205541492</v>
      </c>
      <c r="AG25" s="19">
        <f t="shared" si="20"/>
        <v>1107.1849998716789</v>
      </c>
      <c r="AH25" s="19">
        <f t="shared" si="21"/>
        <v>93277.049455509405</v>
      </c>
      <c r="AI25" s="19">
        <f t="shared" si="22"/>
        <v>93553.845705477317</v>
      </c>
      <c r="AJ25" s="19">
        <f t="shared" si="23"/>
        <v>93830.64195544523</v>
      </c>
      <c r="AK25" s="19">
        <f t="shared" si="24"/>
        <v>94107.438205413142</v>
      </c>
    </row>
    <row r="26" spans="1:37">
      <c r="A26" s="13">
        <v>22</v>
      </c>
      <c r="B26" s="13" t="s">
        <v>120</v>
      </c>
      <c r="C26" s="22">
        <v>157228.15884792528</v>
      </c>
      <c r="D26" s="22">
        <v>165166.45133966196</v>
      </c>
      <c r="E26" s="22">
        <v>166462.2880157062</v>
      </c>
      <c r="F26" s="22">
        <v>163744.78328193969</v>
      </c>
      <c r="G26" s="22">
        <v>173148.17974387427</v>
      </c>
      <c r="H26" s="22">
        <v>181436.82556471537</v>
      </c>
      <c r="I26" s="22">
        <v>187334.18982557798</v>
      </c>
      <c r="J26" s="22">
        <v>193247.75967191442</v>
      </c>
      <c r="K26" s="22">
        <v>197051.48476190475</v>
      </c>
      <c r="M26" s="19">
        <f t="shared" si="0"/>
        <v>9403.3964619345788</v>
      </c>
      <c r="N26" s="19">
        <f t="shared" si="1"/>
        <v>166095.63239742332</v>
      </c>
      <c r="O26" s="19">
        <f t="shared" si="2"/>
        <v>168446.48151290696</v>
      </c>
      <c r="P26" s="19">
        <f t="shared" si="3"/>
        <v>170797.3306283906</v>
      </c>
      <c r="Q26" s="19">
        <f t="shared" si="4"/>
        <v>173148.17974387424</v>
      </c>
      <c r="R26" s="19">
        <f t="shared" si="5"/>
        <v>8288.6458208411059</v>
      </c>
      <c r="S26" s="19">
        <f t="shared" si="6"/>
        <v>175220.34119908451</v>
      </c>
      <c r="T26" s="19">
        <f t="shared" si="7"/>
        <v>177292.50265429477</v>
      </c>
      <c r="U26" s="19">
        <f t="shared" si="8"/>
        <v>179364.66410950504</v>
      </c>
      <c r="V26" s="19">
        <f t="shared" si="9"/>
        <v>181436.82556471531</v>
      </c>
      <c r="W26" s="19">
        <f t="shared" si="10"/>
        <v>5897.3642608626105</v>
      </c>
      <c r="X26" s="19">
        <f t="shared" si="11"/>
        <v>182911.16662993096</v>
      </c>
      <c r="Y26" s="19">
        <f t="shared" si="12"/>
        <v>184385.5076951466</v>
      </c>
      <c r="Z26" s="19">
        <f t="shared" si="13"/>
        <v>185859.84876036225</v>
      </c>
      <c r="AA26" s="19">
        <f t="shared" si="14"/>
        <v>187334.18982557789</v>
      </c>
      <c r="AB26" s="19">
        <f t="shared" si="15"/>
        <v>5913.5698463364388</v>
      </c>
      <c r="AC26" s="19">
        <f t="shared" si="16"/>
        <v>188812.58228716202</v>
      </c>
      <c r="AD26" s="19">
        <f t="shared" si="17"/>
        <v>190290.97474874614</v>
      </c>
      <c r="AE26" s="19">
        <f t="shared" si="18"/>
        <v>191769.36721033027</v>
      </c>
      <c r="AF26" s="19">
        <f t="shared" si="19"/>
        <v>193247.75967191439</v>
      </c>
      <c r="AG26" s="19">
        <f t="shared" si="20"/>
        <v>3803.7250899903302</v>
      </c>
      <c r="AH26" s="19">
        <f t="shared" si="21"/>
        <v>194198.69094441197</v>
      </c>
      <c r="AI26" s="19">
        <f t="shared" si="22"/>
        <v>195149.62221690954</v>
      </c>
      <c r="AJ26" s="19">
        <f t="shared" si="23"/>
        <v>196100.55348940712</v>
      </c>
      <c r="AK26" s="19">
        <f t="shared" si="24"/>
        <v>197051.48476190469</v>
      </c>
    </row>
    <row r="27" spans="1:37">
      <c r="A27" s="13">
        <v>23</v>
      </c>
      <c r="B27" s="13" t="s">
        <v>79</v>
      </c>
      <c r="C27" s="22">
        <v>147217.91399676219</v>
      </c>
      <c r="D27" s="22">
        <v>151423.91599256542</v>
      </c>
      <c r="E27" s="22">
        <v>154523.1084930381</v>
      </c>
      <c r="F27" s="22">
        <v>157404.72400033427</v>
      </c>
      <c r="G27" s="22">
        <v>159347.43814160349</v>
      </c>
      <c r="H27" s="22">
        <v>163504.58722317161</v>
      </c>
      <c r="I27" s="22">
        <v>167198.64913820612</v>
      </c>
      <c r="J27" s="22">
        <v>166521.81669544644</v>
      </c>
      <c r="K27" s="22">
        <v>167520.99210495764</v>
      </c>
      <c r="M27" s="19">
        <f t="shared" si="0"/>
        <v>1942.7141412692145</v>
      </c>
      <c r="N27" s="19">
        <f t="shared" si="1"/>
        <v>157890.40253565158</v>
      </c>
      <c r="O27" s="19">
        <f t="shared" si="2"/>
        <v>158376.08107096888</v>
      </c>
      <c r="P27" s="19">
        <f t="shared" si="3"/>
        <v>158861.75960628618</v>
      </c>
      <c r="Q27" s="19">
        <f t="shared" si="4"/>
        <v>159347.43814160349</v>
      </c>
      <c r="R27" s="19">
        <f t="shared" si="5"/>
        <v>4157.1490815681173</v>
      </c>
      <c r="S27" s="19">
        <f t="shared" si="6"/>
        <v>160386.72541199552</v>
      </c>
      <c r="T27" s="19">
        <f t="shared" si="7"/>
        <v>161426.01268238755</v>
      </c>
      <c r="U27" s="19">
        <f t="shared" si="8"/>
        <v>162465.29995277958</v>
      </c>
      <c r="V27" s="19">
        <f t="shared" si="9"/>
        <v>163504.58722317161</v>
      </c>
      <c r="W27" s="19">
        <f t="shared" si="10"/>
        <v>3694.0619150345156</v>
      </c>
      <c r="X27" s="19">
        <f t="shared" si="11"/>
        <v>164428.10270193024</v>
      </c>
      <c r="Y27" s="19">
        <f t="shared" si="12"/>
        <v>165351.61818068888</v>
      </c>
      <c r="Z27" s="19">
        <f t="shared" si="13"/>
        <v>166275.13365944751</v>
      </c>
      <c r="AA27" s="19">
        <f t="shared" si="14"/>
        <v>167198.64913820615</v>
      </c>
      <c r="AB27" s="19">
        <f t="shared" si="15"/>
        <v>-676.83244275968173</v>
      </c>
      <c r="AC27" s="19">
        <f t="shared" si="16"/>
        <v>167029.44102751624</v>
      </c>
      <c r="AD27" s="19">
        <f t="shared" si="17"/>
        <v>166860.23291682632</v>
      </c>
      <c r="AE27" s="19">
        <f t="shared" si="18"/>
        <v>166691.02480613641</v>
      </c>
      <c r="AF27" s="19">
        <f t="shared" si="19"/>
        <v>166521.8166954465</v>
      </c>
      <c r="AG27" s="19">
        <f t="shared" si="20"/>
        <v>999.17540951119736</v>
      </c>
      <c r="AH27" s="19">
        <f t="shared" si="21"/>
        <v>166771.6105478243</v>
      </c>
      <c r="AI27" s="19">
        <f t="shared" si="22"/>
        <v>167021.4044002021</v>
      </c>
      <c r="AJ27" s="19">
        <f t="shared" si="23"/>
        <v>167271.1982525799</v>
      </c>
      <c r="AK27" s="19">
        <f t="shared" si="24"/>
        <v>167520.9921049577</v>
      </c>
    </row>
    <row r="28" spans="1:37">
      <c r="A28" s="13">
        <v>24</v>
      </c>
      <c r="B28" s="13" t="s">
        <v>121</v>
      </c>
      <c r="C28" s="22">
        <v>104194.67975082748</v>
      </c>
      <c r="D28" s="22">
        <v>108684.56875447361</v>
      </c>
      <c r="E28" s="22">
        <v>112677.98290413256</v>
      </c>
      <c r="F28" s="22">
        <v>115537.75467379777</v>
      </c>
      <c r="G28" s="22">
        <v>117188.22449441538</v>
      </c>
      <c r="H28" s="22">
        <v>121480.84126248243</v>
      </c>
      <c r="I28" s="22">
        <v>124276.07861588815</v>
      </c>
      <c r="J28" s="22">
        <v>128463.08589508951</v>
      </c>
      <c r="K28" s="22">
        <v>132100.0074155161</v>
      </c>
      <c r="M28" s="19">
        <f t="shared" si="0"/>
        <v>1650.4698206176108</v>
      </c>
      <c r="N28" s="19">
        <f t="shared" si="1"/>
        <v>115950.37212895218</v>
      </c>
      <c r="O28" s="19">
        <f t="shared" si="2"/>
        <v>116362.98958410657</v>
      </c>
      <c r="P28" s="19">
        <f t="shared" si="3"/>
        <v>116775.60703926097</v>
      </c>
      <c r="Q28" s="19">
        <f t="shared" si="4"/>
        <v>117188.22449441536</v>
      </c>
      <c r="R28" s="19">
        <f t="shared" si="5"/>
        <v>4292.6167680670478</v>
      </c>
      <c r="S28" s="19">
        <f t="shared" si="6"/>
        <v>118261.37868643213</v>
      </c>
      <c r="T28" s="19">
        <f t="shared" si="7"/>
        <v>119334.5328784489</v>
      </c>
      <c r="U28" s="19">
        <f t="shared" si="8"/>
        <v>120407.68707046566</v>
      </c>
      <c r="V28" s="19">
        <f t="shared" si="9"/>
        <v>121480.84126248243</v>
      </c>
      <c r="W28" s="19">
        <f t="shared" si="10"/>
        <v>2795.237353405726</v>
      </c>
      <c r="X28" s="19">
        <f t="shared" si="11"/>
        <v>122179.65060083386</v>
      </c>
      <c r="Y28" s="19">
        <f t="shared" si="12"/>
        <v>122878.4599391853</v>
      </c>
      <c r="Z28" s="19">
        <f t="shared" si="13"/>
        <v>123577.26927753673</v>
      </c>
      <c r="AA28" s="19">
        <f t="shared" si="14"/>
        <v>124276.07861588817</v>
      </c>
      <c r="AB28" s="19">
        <f t="shared" si="15"/>
        <v>4187.0072792013525</v>
      </c>
      <c r="AC28" s="19">
        <f t="shared" si="16"/>
        <v>125322.83043568851</v>
      </c>
      <c r="AD28" s="19">
        <f t="shared" si="17"/>
        <v>126369.58225548884</v>
      </c>
      <c r="AE28" s="19">
        <f t="shared" si="18"/>
        <v>127416.33407528918</v>
      </c>
      <c r="AF28" s="19">
        <f t="shared" si="19"/>
        <v>128463.08589508952</v>
      </c>
      <c r="AG28" s="19">
        <f t="shared" si="20"/>
        <v>3636.9215204265929</v>
      </c>
      <c r="AH28" s="19">
        <f t="shared" si="21"/>
        <v>129372.31627519616</v>
      </c>
      <c r="AI28" s="19">
        <f t="shared" si="22"/>
        <v>130281.54665530281</v>
      </c>
      <c r="AJ28" s="19">
        <f t="shared" si="23"/>
        <v>131190.77703540947</v>
      </c>
      <c r="AK28" s="19">
        <f t="shared" si="24"/>
        <v>132100.00741551613</v>
      </c>
    </row>
    <row r="29" spans="1:37">
      <c r="A29" s="13">
        <v>25</v>
      </c>
      <c r="B29" s="13" t="s">
        <v>81</v>
      </c>
      <c r="C29" s="22">
        <v>112963.19046333843</v>
      </c>
      <c r="D29" s="22">
        <v>113540.7670884101</v>
      </c>
      <c r="E29" s="22">
        <v>115971.17398412818</v>
      </c>
      <c r="F29" s="22">
        <v>115728.86285863332</v>
      </c>
      <c r="G29" s="22">
        <v>116589.48325519399</v>
      </c>
      <c r="H29" s="22">
        <v>122004.47490342414</v>
      </c>
      <c r="I29" s="22">
        <v>127292.80427849987</v>
      </c>
      <c r="J29" s="22">
        <v>127028.6740884092</v>
      </c>
      <c r="K29" s="22">
        <v>129092.51663188104</v>
      </c>
      <c r="M29" s="19">
        <f t="shared" si="0"/>
        <v>860.62039656066918</v>
      </c>
      <c r="N29" s="19">
        <f t="shared" si="1"/>
        <v>115944.0179577735</v>
      </c>
      <c r="O29" s="19">
        <f t="shared" si="2"/>
        <v>116159.17305691366</v>
      </c>
      <c r="P29" s="19">
        <f t="shared" si="3"/>
        <v>116374.32815605382</v>
      </c>
      <c r="Q29" s="19">
        <f t="shared" si="4"/>
        <v>116589.48325519398</v>
      </c>
      <c r="R29" s="19">
        <f t="shared" si="5"/>
        <v>5414.9916482301487</v>
      </c>
      <c r="S29" s="19">
        <f t="shared" si="6"/>
        <v>117943.23116725151</v>
      </c>
      <c r="T29" s="19">
        <f t="shared" si="7"/>
        <v>119296.97907930904</v>
      </c>
      <c r="U29" s="19">
        <f t="shared" si="8"/>
        <v>120650.72699136657</v>
      </c>
      <c r="V29" s="19">
        <f t="shared" si="9"/>
        <v>122004.4749034241</v>
      </c>
      <c r="W29" s="19">
        <f t="shared" si="10"/>
        <v>5288.3293750757293</v>
      </c>
      <c r="X29" s="19">
        <f t="shared" si="11"/>
        <v>123326.55724719304</v>
      </c>
      <c r="Y29" s="19">
        <f t="shared" si="12"/>
        <v>124648.63959096198</v>
      </c>
      <c r="Z29" s="19">
        <f t="shared" si="13"/>
        <v>125970.72193473091</v>
      </c>
      <c r="AA29" s="19">
        <f t="shared" si="14"/>
        <v>127292.80427849985</v>
      </c>
      <c r="AB29" s="19">
        <f t="shared" si="15"/>
        <v>-264.1301900906692</v>
      </c>
      <c r="AC29" s="19">
        <f t="shared" si="16"/>
        <v>127226.77173097718</v>
      </c>
      <c r="AD29" s="19">
        <f t="shared" si="17"/>
        <v>127160.73918345451</v>
      </c>
      <c r="AE29" s="19">
        <f t="shared" si="18"/>
        <v>127094.70663593184</v>
      </c>
      <c r="AF29" s="19">
        <f t="shared" si="19"/>
        <v>127028.67408840917</v>
      </c>
      <c r="AG29" s="19">
        <f t="shared" si="20"/>
        <v>2063.8425434718374</v>
      </c>
      <c r="AH29" s="19">
        <f t="shared" si="21"/>
        <v>127544.63472427713</v>
      </c>
      <c r="AI29" s="19">
        <f t="shared" si="22"/>
        <v>128060.59536014509</v>
      </c>
      <c r="AJ29" s="19">
        <f t="shared" si="23"/>
        <v>128576.55599601305</v>
      </c>
      <c r="AK29" s="19">
        <f t="shared" si="24"/>
        <v>129092.51663188101</v>
      </c>
    </row>
    <row r="30" spans="1:37">
      <c r="A30" s="13">
        <v>26</v>
      </c>
      <c r="B30" s="13" t="s">
        <v>82</v>
      </c>
      <c r="C30" s="22">
        <v>162067.66586040083</v>
      </c>
      <c r="D30" s="22">
        <v>174630.16277476342</v>
      </c>
      <c r="E30" s="22">
        <v>181152.253051921</v>
      </c>
      <c r="F30" s="22">
        <v>183884.9498592889</v>
      </c>
      <c r="G30" s="22">
        <v>184545.87806993845</v>
      </c>
      <c r="H30" s="22">
        <v>188573.83776615339</v>
      </c>
      <c r="I30" s="22">
        <v>194311.98289103995</v>
      </c>
      <c r="J30" s="22">
        <v>191216.2468953114</v>
      </c>
      <c r="K30" s="22">
        <v>188983.92880470282</v>
      </c>
      <c r="M30" s="19">
        <f t="shared" si="0"/>
        <v>660.92821064955206</v>
      </c>
      <c r="N30" s="19">
        <f t="shared" si="1"/>
        <v>184050.18191195128</v>
      </c>
      <c r="O30" s="19">
        <f t="shared" si="2"/>
        <v>184215.41396461366</v>
      </c>
      <c r="P30" s="19">
        <f t="shared" si="3"/>
        <v>184380.64601727604</v>
      </c>
      <c r="Q30" s="19">
        <f t="shared" si="4"/>
        <v>184545.87806993842</v>
      </c>
      <c r="R30" s="19">
        <f t="shared" si="5"/>
        <v>4027.9596962149371</v>
      </c>
      <c r="S30" s="19">
        <f t="shared" si="6"/>
        <v>185552.86799399217</v>
      </c>
      <c r="T30" s="19">
        <f t="shared" si="7"/>
        <v>186559.85791804589</v>
      </c>
      <c r="U30" s="19">
        <f t="shared" si="8"/>
        <v>187566.84784209961</v>
      </c>
      <c r="V30" s="19">
        <f t="shared" si="9"/>
        <v>188573.83776615333</v>
      </c>
      <c r="W30" s="19">
        <f t="shared" si="10"/>
        <v>5738.1451248865633</v>
      </c>
      <c r="X30" s="19">
        <f t="shared" si="11"/>
        <v>190008.37404737496</v>
      </c>
      <c r="Y30" s="19">
        <f t="shared" si="12"/>
        <v>191442.9103285966</v>
      </c>
      <c r="Z30" s="19">
        <f t="shared" si="13"/>
        <v>192877.44660981823</v>
      </c>
      <c r="AA30" s="19">
        <f t="shared" si="14"/>
        <v>194311.98289103986</v>
      </c>
      <c r="AB30" s="19">
        <f t="shared" si="15"/>
        <v>-3095.7359957285516</v>
      </c>
      <c r="AC30" s="19">
        <f t="shared" si="16"/>
        <v>193538.04889210773</v>
      </c>
      <c r="AD30" s="19">
        <f t="shared" si="17"/>
        <v>192764.1148931756</v>
      </c>
      <c r="AE30" s="19">
        <f t="shared" si="18"/>
        <v>191990.18089424347</v>
      </c>
      <c r="AF30" s="19">
        <f t="shared" si="19"/>
        <v>191216.24689531134</v>
      </c>
      <c r="AG30" s="19">
        <f t="shared" si="20"/>
        <v>-2232.3180906085763</v>
      </c>
      <c r="AH30" s="19">
        <f t="shared" si="21"/>
        <v>190658.1673726592</v>
      </c>
      <c r="AI30" s="19">
        <f t="shared" si="22"/>
        <v>190100.08785000705</v>
      </c>
      <c r="AJ30" s="19">
        <f t="shared" si="23"/>
        <v>189542.00832735491</v>
      </c>
      <c r="AK30" s="19">
        <f t="shared" si="24"/>
        <v>188983.92880470277</v>
      </c>
    </row>
    <row r="31" spans="1:37">
      <c r="A31" s="13">
        <v>27</v>
      </c>
      <c r="B31" s="13" t="s">
        <v>83</v>
      </c>
      <c r="C31" s="22">
        <v>234526.58510687246</v>
      </c>
      <c r="D31" s="22">
        <v>242187.85782934577</v>
      </c>
      <c r="E31" s="22">
        <v>245083.65552490871</v>
      </c>
      <c r="F31" s="22">
        <v>237343.3767851934</v>
      </c>
      <c r="G31" s="22">
        <v>238088.06465414364</v>
      </c>
      <c r="H31" s="22">
        <v>233404.79536353284</v>
      </c>
      <c r="I31" s="22">
        <v>219226.45986096008</v>
      </c>
      <c r="J31" s="22">
        <v>207108.19122731057</v>
      </c>
      <c r="K31" s="22">
        <v>188440.49250274288</v>
      </c>
      <c r="M31" s="19">
        <f t="shared" si="0"/>
        <v>744.68786895024823</v>
      </c>
      <c r="N31" s="19">
        <f t="shared" si="1"/>
        <v>237529.54875243094</v>
      </c>
      <c r="O31" s="19">
        <f t="shared" si="2"/>
        <v>237715.72071966849</v>
      </c>
      <c r="P31" s="19">
        <f t="shared" si="3"/>
        <v>237901.89268690604</v>
      </c>
      <c r="Q31" s="19">
        <f t="shared" si="4"/>
        <v>238088.06465414359</v>
      </c>
      <c r="R31" s="19">
        <f t="shared" si="5"/>
        <v>-4683.2692906107986</v>
      </c>
      <c r="S31" s="19">
        <f t="shared" si="6"/>
        <v>236917.24733149089</v>
      </c>
      <c r="T31" s="19">
        <f t="shared" si="7"/>
        <v>235746.43000883819</v>
      </c>
      <c r="U31" s="19">
        <f t="shared" si="8"/>
        <v>234575.61268618549</v>
      </c>
      <c r="V31" s="19">
        <f t="shared" si="9"/>
        <v>233404.79536353279</v>
      </c>
      <c r="W31" s="19">
        <f t="shared" si="10"/>
        <v>-14178.335502572765</v>
      </c>
      <c r="X31" s="19">
        <f t="shared" si="11"/>
        <v>229860.21148788958</v>
      </c>
      <c r="Y31" s="19">
        <f t="shared" si="12"/>
        <v>226315.62761224638</v>
      </c>
      <c r="Z31" s="19">
        <f t="shared" si="13"/>
        <v>222771.04373660317</v>
      </c>
      <c r="AA31" s="19">
        <f t="shared" si="14"/>
        <v>219226.45986095996</v>
      </c>
      <c r="AB31" s="19">
        <f t="shared" si="15"/>
        <v>-12118.26863364951</v>
      </c>
      <c r="AC31" s="19">
        <f t="shared" si="16"/>
        <v>216196.8927025476</v>
      </c>
      <c r="AD31" s="19">
        <f t="shared" si="17"/>
        <v>213167.32554413524</v>
      </c>
      <c r="AE31" s="19">
        <f t="shared" si="18"/>
        <v>210137.75838572287</v>
      </c>
      <c r="AF31" s="19">
        <f t="shared" si="19"/>
        <v>207108.19122731051</v>
      </c>
      <c r="AG31" s="19">
        <f t="shared" si="20"/>
        <v>-18667.698724567686</v>
      </c>
      <c r="AH31" s="19">
        <f t="shared" si="21"/>
        <v>202441.2665461686</v>
      </c>
      <c r="AI31" s="19">
        <f t="shared" si="22"/>
        <v>197774.34186502668</v>
      </c>
      <c r="AJ31" s="19">
        <f t="shared" si="23"/>
        <v>193107.41718388477</v>
      </c>
      <c r="AK31" s="19">
        <f t="shared" si="24"/>
        <v>188440.49250274285</v>
      </c>
    </row>
    <row r="32" spans="1:37">
      <c r="A32" s="13">
        <v>28</v>
      </c>
      <c r="B32" s="13" t="s">
        <v>84</v>
      </c>
      <c r="C32" s="22">
        <v>137129.48172188681</v>
      </c>
      <c r="D32" s="22">
        <v>138281.33732108318</v>
      </c>
      <c r="E32" s="22">
        <v>139723.68062954783</v>
      </c>
      <c r="F32" s="22">
        <v>140326.09768285305</v>
      </c>
      <c r="G32" s="22">
        <v>140458.13363579466</v>
      </c>
      <c r="H32" s="22">
        <v>142549.58337425307</v>
      </c>
      <c r="I32" s="22">
        <v>139464.86437275194</v>
      </c>
      <c r="J32" s="22">
        <v>136291.13612473902</v>
      </c>
      <c r="K32" s="22">
        <v>136417.21727527707</v>
      </c>
      <c r="M32" s="19">
        <f t="shared" si="0"/>
        <v>132.03595294160186</v>
      </c>
      <c r="N32" s="19">
        <f t="shared" si="1"/>
        <v>140359.10667108846</v>
      </c>
      <c r="O32" s="19">
        <f t="shared" si="2"/>
        <v>140392.11565932387</v>
      </c>
      <c r="P32" s="19">
        <f t="shared" si="3"/>
        <v>140425.12464755928</v>
      </c>
      <c r="Q32" s="19">
        <f t="shared" si="4"/>
        <v>140458.13363579469</v>
      </c>
      <c r="R32" s="19">
        <f t="shared" si="5"/>
        <v>2091.4497384584101</v>
      </c>
      <c r="S32" s="19">
        <f t="shared" si="6"/>
        <v>140980.99607040928</v>
      </c>
      <c r="T32" s="19">
        <f t="shared" si="7"/>
        <v>141503.85850502388</v>
      </c>
      <c r="U32" s="19">
        <f t="shared" si="8"/>
        <v>142026.72093963847</v>
      </c>
      <c r="V32" s="19">
        <f t="shared" si="9"/>
        <v>142549.58337425307</v>
      </c>
      <c r="W32" s="19">
        <f t="shared" si="10"/>
        <v>-3084.7190015011292</v>
      </c>
      <c r="X32" s="19">
        <f t="shared" si="11"/>
        <v>141778.40362387779</v>
      </c>
      <c r="Y32" s="19">
        <f t="shared" si="12"/>
        <v>141007.22387350252</v>
      </c>
      <c r="Z32" s="19">
        <f t="shared" si="13"/>
        <v>140236.04412312724</v>
      </c>
      <c r="AA32" s="19">
        <f t="shared" si="14"/>
        <v>139464.86437275197</v>
      </c>
      <c r="AB32" s="19">
        <f t="shared" si="15"/>
        <v>-3173.7282480129215</v>
      </c>
      <c r="AC32" s="19">
        <f t="shared" si="16"/>
        <v>138671.43231074873</v>
      </c>
      <c r="AD32" s="19">
        <f t="shared" si="17"/>
        <v>137878.00024874549</v>
      </c>
      <c r="AE32" s="19">
        <f t="shared" si="18"/>
        <v>137084.56818674225</v>
      </c>
      <c r="AF32" s="19">
        <f t="shared" si="19"/>
        <v>136291.13612473902</v>
      </c>
      <c r="AG32" s="19">
        <f t="shared" si="20"/>
        <v>126.08115053805523</v>
      </c>
      <c r="AH32" s="19">
        <f t="shared" si="21"/>
        <v>136322.65641237353</v>
      </c>
      <c r="AI32" s="19">
        <f t="shared" si="22"/>
        <v>136354.17670000804</v>
      </c>
      <c r="AJ32" s="19">
        <f t="shared" si="23"/>
        <v>136385.69698764256</v>
      </c>
      <c r="AK32" s="19">
        <f t="shared" si="24"/>
        <v>136417.21727527707</v>
      </c>
    </row>
    <row r="33" spans="1:37">
      <c r="A33" s="13">
        <v>29</v>
      </c>
      <c r="B33" s="13" t="s">
        <v>85</v>
      </c>
      <c r="C33" s="22">
        <v>75910.037814034265</v>
      </c>
      <c r="D33" s="22">
        <v>72264.110704061488</v>
      </c>
      <c r="E33" s="22">
        <v>74245.373050822207</v>
      </c>
      <c r="F33" s="22">
        <v>71169.020330400061</v>
      </c>
      <c r="G33" s="22">
        <v>72266.108573841571</v>
      </c>
      <c r="H33" s="22">
        <v>75899.990336623334</v>
      </c>
      <c r="I33" s="22">
        <v>75163.807752311943</v>
      </c>
      <c r="J33" s="22">
        <v>73242.268570763277</v>
      </c>
      <c r="K33" s="22">
        <v>74571.112526221143</v>
      </c>
      <c r="M33" s="19">
        <f t="shared" si="0"/>
        <v>1097.0882434415107</v>
      </c>
      <c r="N33" s="19">
        <f t="shared" si="1"/>
        <v>71443.292391260446</v>
      </c>
      <c r="O33" s="19">
        <f t="shared" si="2"/>
        <v>71717.564452120831</v>
      </c>
      <c r="P33" s="19">
        <f t="shared" si="3"/>
        <v>71991.836512981215</v>
      </c>
      <c r="Q33" s="19">
        <f t="shared" si="4"/>
        <v>72266.1085738416</v>
      </c>
      <c r="R33" s="19">
        <f t="shared" si="5"/>
        <v>3633.8817627817625</v>
      </c>
      <c r="S33" s="19">
        <f t="shared" si="6"/>
        <v>73174.579014537041</v>
      </c>
      <c r="T33" s="19">
        <f t="shared" si="7"/>
        <v>74083.049455232482</v>
      </c>
      <c r="U33" s="19">
        <f t="shared" si="8"/>
        <v>74991.519895927922</v>
      </c>
      <c r="V33" s="19">
        <f t="shared" si="9"/>
        <v>75899.990336623363</v>
      </c>
      <c r="W33" s="19">
        <f t="shared" si="10"/>
        <v>-736.18258431139111</v>
      </c>
      <c r="X33" s="19">
        <f t="shared" si="11"/>
        <v>75715.944690545512</v>
      </c>
      <c r="Y33" s="19">
        <f t="shared" si="12"/>
        <v>75531.89904446766</v>
      </c>
      <c r="Z33" s="19">
        <f t="shared" si="13"/>
        <v>75347.853398389809</v>
      </c>
      <c r="AA33" s="19">
        <f t="shared" si="14"/>
        <v>75163.807752311957</v>
      </c>
      <c r="AB33" s="19">
        <f t="shared" si="15"/>
        <v>-1921.5391815486655</v>
      </c>
      <c r="AC33" s="19">
        <f t="shared" si="16"/>
        <v>74683.422956924798</v>
      </c>
      <c r="AD33" s="19">
        <f t="shared" si="17"/>
        <v>74203.038161537639</v>
      </c>
      <c r="AE33" s="19">
        <f t="shared" si="18"/>
        <v>73722.65336615048</v>
      </c>
      <c r="AF33" s="19">
        <f t="shared" si="19"/>
        <v>73242.268570763321</v>
      </c>
      <c r="AG33" s="19">
        <f t="shared" si="20"/>
        <v>1328.8439554578654</v>
      </c>
      <c r="AH33" s="19">
        <f t="shared" si="21"/>
        <v>73574.479559627784</v>
      </c>
      <c r="AI33" s="19">
        <f t="shared" si="22"/>
        <v>73906.690548492246</v>
      </c>
      <c r="AJ33" s="19">
        <f t="shared" si="23"/>
        <v>74238.901537356709</v>
      </c>
      <c r="AK33" s="19">
        <f t="shared" si="24"/>
        <v>74571.112526221172</v>
      </c>
    </row>
    <row r="34" spans="1:37">
      <c r="A34" s="13">
        <v>30</v>
      </c>
      <c r="B34" s="13" t="s">
        <v>86</v>
      </c>
      <c r="C34" s="22">
        <v>93959.220451554676</v>
      </c>
      <c r="D34" s="22">
        <v>96524.790785415258</v>
      </c>
      <c r="E34" s="22">
        <v>99570.75200783601</v>
      </c>
      <c r="F34" s="22">
        <v>98596.707648915864</v>
      </c>
      <c r="G34" s="22">
        <v>98627.36135346994</v>
      </c>
      <c r="H34" s="22">
        <v>99104.197778614616</v>
      </c>
      <c r="I34" s="22">
        <v>98532.731644680578</v>
      </c>
      <c r="J34" s="22">
        <v>97251.104403112273</v>
      </c>
      <c r="K34" s="22">
        <v>98957.168647638013</v>
      </c>
      <c r="M34" s="19">
        <f t="shared" si="0"/>
        <v>30.653704554075375</v>
      </c>
      <c r="N34" s="19">
        <f t="shared" si="1"/>
        <v>98604.371075054383</v>
      </c>
      <c r="O34" s="19">
        <f t="shared" si="2"/>
        <v>98612.034501192902</v>
      </c>
      <c r="P34" s="19">
        <f t="shared" si="3"/>
        <v>98619.697927331421</v>
      </c>
      <c r="Q34" s="19">
        <f t="shared" si="4"/>
        <v>98627.36135346994</v>
      </c>
      <c r="R34" s="19">
        <f t="shared" si="5"/>
        <v>476.83642514467647</v>
      </c>
      <c r="S34" s="19">
        <f t="shared" si="6"/>
        <v>98746.570459756113</v>
      </c>
      <c r="T34" s="19">
        <f t="shared" si="7"/>
        <v>98865.779566042285</v>
      </c>
      <c r="U34" s="19">
        <f t="shared" si="8"/>
        <v>98984.988672328458</v>
      </c>
      <c r="V34" s="19">
        <f t="shared" si="9"/>
        <v>99104.197778614631</v>
      </c>
      <c r="W34" s="19">
        <f t="shared" si="10"/>
        <v>-571.46613393403823</v>
      </c>
      <c r="X34" s="19">
        <f t="shared" si="11"/>
        <v>98961.331245131121</v>
      </c>
      <c r="Y34" s="19">
        <f t="shared" si="12"/>
        <v>98818.464711647612</v>
      </c>
      <c r="Z34" s="19">
        <f t="shared" si="13"/>
        <v>98675.598178164102</v>
      </c>
      <c r="AA34" s="19">
        <f t="shared" si="14"/>
        <v>98532.731644680593</v>
      </c>
      <c r="AB34" s="19">
        <f t="shared" si="15"/>
        <v>-1281.6272415683052</v>
      </c>
      <c r="AC34" s="19">
        <f t="shared" si="16"/>
        <v>98212.32483428852</v>
      </c>
      <c r="AD34" s="19">
        <f t="shared" si="17"/>
        <v>97891.918023896447</v>
      </c>
      <c r="AE34" s="19">
        <f t="shared" si="18"/>
        <v>97571.511213504375</v>
      </c>
      <c r="AF34" s="19">
        <f t="shared" si="19"/>
        <v>97251.104403112302</v>
      </c>
      <c r="AG34" s="19">
        <f t="shared" si="20"/>
        <v>1706.0642445257399</v>
      </c>
      <c r="AH34" s="19">
        <f t="shared" si="21"/>
        <v>97677.620464243737</v>
      </c>
      <c r="AI34" s="19">
        <f t="shared" si="22"/>
        <v>98104.136525375172</v>
      </c>
      <c r="AJ34" s="19">
        <f t="shared" si="23"/>
        <v>98530.652586506607</v>
      </c>
      <c r="AK34" s="19">
        <f t="shared" si="24"/>
        <v>98957.168647638042</v>
      </c>
    </row>
    <row r="35" spans="1:37">
      <c r="A35" s="13">
        <v>31</v>
      </c>
      <c r="B35" s="13" t="s">
        <v>122</v>
      </c>
      <c r="C35" s="22">
        <v>100302.86764469002</v>
      </c>
      <c r="D35" s="22">
        <v>102270.37538145889</v>
      </c>
      <c r="E35" s="22">
        <v>106698.57394051395</v>
      </c>
      <c r="F35" s="22">
        <v>105750.77241967525</v>
      </c>
      <c r="G35" s="22">
        <v>107833.18592493222</v>
      </c>
      <c r="H35" s="22">
        <v>110730.46216934685</v>
      </c>
      <c r="I35" s="22">
        <v>113603.75893338332</v>
      </c>
      <c r="J35" s="22">
        <v>115589.18095852385</v>
      </c>
      <c r="K35" s="22">
        <v>117314.29005074302</v>
      </c>
      <c r="M35" s="19">
        <f t="shared" si="0"/>
        <v>2082.4135052569618</v>
      </c>
      <c r="N35" s="19">
        <f t="shared" si="1"/>
        <v>106271.3757959895</v>
      </c>
      <c r="O35" s="19">
        <f t="shared" si="2"/>
        <v>106791.97917230375</v>
      </c>
      <c r="P35" s="19">
        <f t="shared" si="3"/>
        <v>107312.582548618</v>
      </c>
      <c r="Q35" s="19">
        <f t="shared" si="4"/>
        <v>107833.18592493224</v>
      </c>
      <c r="R35" s="19">
        <f t="shared" si="5"/>
        <v>2897.2762444146356</v>
      </c>
      <c r="S35" s="19">
        <f t="shared" si="6"/>
        <v>108557.5049860359</v>
      </c>
      <c r="T35" s="19">
        <f t="shared" si="7"/>
        <v>109281.82404713955</v>
      </c>
      <c r="U35" s="19">
        <f t="shared" si="8"/>
        <v>110006.14310824321</v>
      </c>
      <c r="V35" s="19">
        <f t="shared" si="9"/>
        <v>110730.46216934687</v>
      </c>
      <c r="W35" s="19">
        <f t="shared" si="10"/>
        <v>2873.2967640364659</v>
      </c>
      <c r="X35" s="19">
        <f t="shared" si="11"/>
        <v>111448.78636035598</v>
      </c>
      <c r="Y35" s="19">
        <f t="shared" si="12"/>
        <v>112167.1105513651</v>
      </c>
      <c r="Z35" s="19">
        <f t="shared" si="13"/>
        <v>112885.43474237421</v>
      </c>
      <c r="AA35" s="19">
        <f t="shared" si="14"/>
        <v>113603.75893338333</v>
      </c>
      <c r="AB35" s="19">
        <f t="shared" si="15"/>
        <v>1985.422025140535</v>
      </c>
      <c r="AC35" s="19">
        <f t="shared" si="16"/>
        <v>114100.11443966847</v>
      </c>
      <c r="AD35" s="19">
        <f t="shared" si="17"/>
        <v>114596.46994595361</v>
      </c>
      <c r="AE35" s="19">
        <f t="shared" si="18"/>
        <v>115092.82545223874</v>
      </c>
      <c r="AF35" s="19">
        <f t="shared" si="19"/>
        <v>115589.18095852388</v>
      </c>
      <c r="AG35" s="19">
        <f t="shared" si="20"/>
        <v>1725.1090922191652</v>
      </c>
      <c r="AH35" s="19">
        <f t="shared" si="21"/>
        <v>116020.45823157867</v>
      </c>
      <c r="AI35" s="19">
        <f t="shared" si="22"/>
        <v>116451.73550463346</v>
      </c>
      <c r="AJ35" s="19">
        <f t="shared" si="23"/>
        <v>116883.01277768824</v>
      </c>
      <c r="AK35" s="19">
        <f t="shared" si="24"/>
        <v>117314.29005074303</v>
      </c>
    </row>
    <row r="36" spans="1:37">
      <c r="A36" s="13">
        <v>32</v>
      </c>
      <c r="B36" s="13" t="s">
        <v>88</v>
      </c>
      <c r="C36" s="22">
        <v>97091.075947159246</v>
      </c>
      <c r="D36" s="22">
        <v>96048.24446315183</v>
      </c>
      <c r="E36" s="22">
        <v>97457.676652746086</v>
      </c>
      <c r="F36" s="22">
        <v>95128.573617984686</v>
      </c>
      <c r="G36" s="22">
        <v>100588.1053663245</v>
      </c>
      <c r="H36" s="22">
        <v>100827.19006793908</v>
      </c>
      <c r="I36" s="22">
        <v>98417.044139021571</v>
      </c>
      <c r="J36" s="22">
        <v>97420.864013188024</v>
      </c>
      <c r="K36" s="22">
        <v>96574.027244582045</v>
      </c>
      <c r="L36" s="12"/>
      <c r="M36" s="19">
        <f t="shared" si="0"/>
        <v>5459.5317483398103</v>
      </c>
      <c r="N36" s="19">
        <f t="shared" si="1"/>
        <v>96493.456555069642</v>
      </c>
      <c r="O36" s="19">
        <f t="shared" si="2"/>
        <v>97858.339492154599</v>
      </c>
      <c r="P36" s="19">
        <f t="shared" si="3"/>
        <v>99223.222429239555</v>
      </c>
      <c r="Q36" s="19">
        <f t="shared" si="4"/>
        <v>100588.10536632451</v>
      </c>
      <c r="R36" s="19">
        <f t="shared" si="5"/>
        <v>239.08470161458536</v>
      </c>
      <c r="S36" s="19">
        <f t="shared" si="6"/>
        <v>100647.87654172815</v>
      </c>
      <c r="T36" s="19">
        <f t="shared" si="7"/>
        <v>100707.6477171318</v>
      </c>
      <c r="U36" s="19">
        <f t="shared" si="8"/>
        <v>100767.41889253544</v>
      </c>
      <c r="V36" s="19">
        <f t="shared" si="9"/>
        <v>100827.19006793908</v>
      </c>
      <c r="W36" s="19">
        <f t="shared" si="10"/>
        <v>-2410.1459289175109</v>
      </c>
      <c r="X36" s="19">
        <f t="shared" si="11"/>
        <v>100224.6535857097</v>
      </c>
      <c r="Y36" s="19">
        <f t="shared" si="12"/>
        <v>99622.117103480326</v>
      </c>
      <c r="Z36" s="19">
        <f t="shared" si="13"/>
        <v>99019.580621250949</v>
      </c>
      <c r="AA36" s="19">
        <f t="shared" si="14"/>
        <v>98417.044139021571</v>
      </c>
      <c r="AB36" s="19">
        <f t="shared" si="15"/>
        <v>-996.18012583354721</v>
      </c>
      <c r="AC36" s="19">
        <f t="shared" si="16"/>
        <v>98167.999107563184</v>
      </c>
      <c r="AD36" s="19">
        <f t="shared" si="17"/>
        <v>97918.954076104797</v>
      </c>
      <c r="AE36" s="19">
        <f t="shared" si="18"/>
        <v>97669.909044646411</v>
      </c>
      <c r="AF36" s="19">
        <f t="shared" si="19"/>
        <v>97420.864013188024</v>
      </c>
      <c r="AG36" s="19">
        <f t="shared" si="20"/>
        <v>-846.83676860597916</v>
      </c>
      <c r="AH36" s="19">
        <f t="shared" si="21"/>
        <v>97209.154821036529</v>
      </c>
      <c r="AI36" s="19">
        <f t="shared" si="22"/>
        <v>96997.445628885034</v>
      </c>
      <c r="AJ36" s="19">
        <f t="shared" si="23"/>
        <v>96785.736436733539</v>
      </c>
      <c r="AK36" s="19">
        <f t="shared" si="24"/>
        <v>96574.027244582045</v>
      </c>
    </row>
    <row r="37" spans="1:37">
      <c r="A37" s="13">
        <v>33</v>
      </c>
      <c r="B37" s="13" t="s">
        <v>111</v>
      </c>
      <c r="N37" s="19">
        <f>+AVERAGE(N5:N36)</f>
        <v>150278.33180319177</v>
      </c>
      <c r="O37" s="19">
        <f t="shared" ref="O37:Q37" si="25">+AVERAGE(O5:O36)</f>
        <v>150454.13337985016</v>
      </c>
      <c r="P37" s="19">
        <f t="shared" si="25"/>
        <v>150629.93495650863</v>
      </c>
      <c r="Q37" s="19">
        <f t="shared" si="25"/>
        <v>150805.73653316704</v>
      </c>
      <c r="S37" s="19">
        <f t="shared" ref="S37" si="26">+AVERAGE(S5:S36)</f>
        <v>151095.36639903884</v>
      </c>
      <c r="T37" s="19">
        <f t="shared" ref="T37" si="27">+AVERAGE(T5:T36)</f>
        <v>151384.99626491065</v>
      </c>
      <c r="U37" s="19">
        <f t="shared" ref="U37" si="28">+AVERAGE(U5:U36)</f>
        <v>151674.62613078239</v>
      </c>
      <c r="V37" s="19">
        <f t="shared" ref="V37" si="29">+AVERAGE(V5:V36)</f>
        <v>151964.25599665422</v>
      </c>
      <c r="X37" s="19">
        <f t="shared" ref="X37" si="30">+AVERAGE(X5:X36)</f>
        <v>151990.64066678222</v>
      </c>
      <c r="Y37" s="19">
        <f t="shared" ref="Y37" si="31">+AVERAGE(Y5:Y36)</f>
        <v>152017.02533691021</v>
      </c>
      <c r="Z37" s="19">
        <f t="shared" ref="Z37" si="32">+AVERAGE(Z5:Z36)</f>
        <v>152043.41000703827</v>
      </c>
      <c r="AA37" s="19">
        <f t="shared" ref="AA37" si="33">+AVERAGE(AA5:AA36)</f>
        <v>152069.79467716627</v>
      </c>
      <c r="AC37" s="19">
        <f t="shared" ref="AC37" si="34">+AVERAGE(AC5:AC36)</f>
        <v>151726.51883407356</v>
      </c>
      <c r="AD37" s="19">
        <f t="shared" ref="AD37" si="35">+AVERAGE(AD5:AD36)</f>
        <v>151383.24299098074</v>
      </c>
      <c r="AE37" s="19">
        <f t="shared" ref="AE37" si="36">+AVERAGE(AE5:AE36)</f>
        <v>151039.96714788806</v>
      </c>
      <c r="AF37" s="19">
        <f t="shared" ref="AF37" si="37">+AVERAGE(AF5:AF36)</f>
        <v>150696.69130479527</v>
      </c>
      <c r="AH37" s="19">
        <f t="shared" ref="AH37" si="38">+AVERAGE(AH5:AH36)</f>
        <v>150816.93695009249</v>
      </c>
      <c r="AI37" s="19">
        <f t="shared" ref="AI37" si="39">+AVERAGE(AI5:AI36)</f>
        <v>150937.18259538978</v>
      </c>
      <c r="AJ37" s="19">
        <f t="shared" ref="AJ37" si="40">+AVERAGE(AJ5:AJ36)</f>
        <v>151057.42824068695</v>
      </c>
      <c r="AK37" s="19">
        <f t="shared" ref="AK37" si="41">+AVERAGE(AK5:AK36)</f>
        <v>151177.67388598414</v>
      </c>
    </row>
  </sheetData>
  <mergeCells count="5">
    <mergeCell ref="M3:Q3"/>
    <mergeCell ref="R3:V3"/>
    <mergeCell ref="W3:AA3"/>
    <mergeCell ref="AB3:AF3"/>
    <mergeCell ref="AG3:A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0" zoomScaleNormal="70" workbookViewId="0">
      <selection activeCell="C18" sqref="C18"/>
    </sheetView>
  </sheetViews>
  <sheetFormatPr defaultColWidth="10.6640625" defaultRowHeight="15.5"/>
  <cols>
    <col min="1" max="1" width="3.33203125" customWidth="1"/>
    <col min="2" max="2" width="22.5" customWidth="1"/>
    <col min="3" max="3" width="18.6640625" bestFit="1" customWidth="1"/>
    <col min="4" max="8" width="13.1640625" bestFit="1" customWidth="1"/>
    <col min="9" max="11" width="13.33203125" bestFit="1" customWidth="1"/>
    <col min="12" max="15" width="11.5" bestFit="1" customWidth="1"/>
  </cols>
  <sheetData>
    <row r="1" spans="1:11">
      <c r="C1" s="10">
        <v>2010</v>
      </c>
      <c r="D1" s="11">
        <v>2011</v>
      </c>
      <c r="E1" s="11">
        <v>2012</v>
      </c>
      <c r="F1" s="11">
        <v>2013</v>
      </c>
      <c r="G1" s="11">
        <v>2014</v>
      </c>
      <c r="H1" s="10">
        <v>2015</v>
      </c>
      <c r="I1" s="11">
        <v>2016</v>
      </c>
      <c r="J1" s="11">
        <v>2017</v>
      </c>
      <c r="K1" s="10">
        <v>2018</v>
      </c>
    </row>
    <row r="2" spans="1:11">
      <c r="A2" s="10" t="str">
        <f>CONCATENATE(0,1)</f>
        <v>01</v>
      </c>
      <c r="B2" s="10" t="s">
        <v>57</v>
      </c>
      <c r="C2" s="14">
        <f>+PIB!K8</f>
        <v>152205.212</v>
      </c>
      <c r="D2" s="14">
        <f>+PIB!L8</f>
        <v>158934.49400000001</v>
      </c>
      <c r="E2" s="14">
        <f>+PIB!M8</f>
        <v>167705.967</v>
      </c>
      <c r="F2" s="14">
        <f>+PIB!N8</f>
        <v>172820.49100000001</v>
      </c>
      <c r="G2" s="14">
        <f>+PIB!O8</f>
        <v>191038.59099999999</v>
      </c>
      <c r="H2" s="14">
        <f>+PIB!P8</f>
        <v>198175.39499999999</v>
      </c>
      <c r="I2" s="14">
        <f>+PIB!Q8</f>
        <v>216221.106</v>
      </c>
      <c r="J2" s="14">
        <f>+PIB!R8</f>
        <v>224991.63099999999</v>
      </c>
      <c r="K2" s="14">
        <f>+PIB!S8</f>
        <v>232547.255</v>
      </c>
    </row>
    <row r="3" spans="1:11">
      <c r="A3" s="10" t="str">
        <f>CONCATENATE(0,2)</f>
        <v>02</v>
      </c>
      <c r="B3" s="10" t="s">
        <v>58</v>
      </c>
      <c r="C3" s="14">
        <f>+PIB!K9</f>
        <v>428162.54599999997</v>
      </c>
      <c r="D3" s="14">
        <f>+PIB!L9</f>
        <v>440700.66200000001</v>
      </c>
      <c r="E3" s="14">
        <f>+PIB!M9</f>
        <v>456024.47200000001</v>
      </c>
      <c r="F3" s="14">
        <f>+PIB!N9</f>
        <v>465524.69500000001</v>
      </c>
      <c r="G3" s="14">
        <f>+PIB!O9</f>
        <v>473362.348</v>
      </c>
      <c r="H3" s="14">
        <f>+PIB!P9</f>
        <v>505937.65700000001</v>
      </c>
      <c r="I3" s="14">
        <f>+PIB!Q9</f>
        <v>528019.77800000005</v>
      </c>
      <c r="J3" s="14">
        <f>+PIB!R9</f>
        <v>545081.86899999995</v>
      </c>
      <c r="K3" s="14">
        <f>+PIB!S9</f>
        <v>557853.09100000001</v>
      </c>
    </row>
    <row r="4" spans="1:11">
      <c r="A4" s="10" t="str">
        <f>CONCATENATE(0,3)</f>
        <v>03</v>
      </c>
      <c r="B4" s="10" t="s">
        <v>59</v>
      </c>
      <c r="C4" s="14">
        <f>+PIB!K10</f>
        <v>110656.4</v>
      </c>
      <c r="D4" s="14">
        <f>+PIB!L10</f>
        <v>114707.762</v>
      </c>
      <c r="E4" s="14">
        <f>+PIB!M10</f>
        <v>117345.833</v>
      </c>
      <c r="F4" s="14">
        <f>+PIB!N10</f>
        <v>115027.644</v>
      </c>
      <c r="G4" s="14">
        <f>+PIB!O10</f>
        <v>114871.33500000001</v>
      </c>
      <c r="H4" s="14">
        <f>+PIB!P10</f>
        <v>130096.58</v>
      </c>
      <c r="I4" s="14">
        <f>+PIB!Q10</f>
        <v>134227.78200000001</v>
      </c>
      <c r="J4" s="14">
        <f>+PIB!R10</f>
        <v>148655.84700000001</v>
      </c>
      <c r="K4" s="14">
        <f>+PIB!S10</f>
        <v>174246.239</v>
      </c>
    </row>
    <row r="5" spans="1:11">
      <c r="A5" s="10" t="str">
        <f>CONCATENATE(0,4)</f>
        <v>04</v>
      </c>
      <c r="B5" s="10" t="s">
        <v>60</v>
      </c>
      <c r="C5" s="14">
        <f>+PIB!K11</f>
        <v>753968.59100000001</v>
      </c>
      <c r="D5" s="14">
        <f>+PIB!L11</f>
        <v>726503.85600000003</v>
      </c>
      <c r="E5" s="14">
        <f>+PIB!M11</f>
        <v>714787.06499999994</v>
      </c>
      <c r="F5" s="14">
        <f>+PIB!N11</f>
        <v>721085.06299999997</v>
      </c>
      <c r="G5" s="14">
        <f>+PIB!O11</f>
        <v>687268.58200000005</v>
      </c>
      <c r="H5" s="14">
        <f>+PIB!P11</f>
        <v>638740.80299999996</v>
      </c>
      <c r="I5" s="14">
        <f>+PIB!Q11</f>
        <v>601066.48699999996</v>
      </c>
      <c r="J5" s="14">
        <f>+PIB!R11</f>
        <v>537722.196</v>
      </c>
      <c r="K5" s="14">
        <f>+PIB!S11</f>
        <v>528896.04</v>
      </c>
    </row>
    <row r="6" spans="1:11">
      <c r="A6" s="10" t="str">
        <f>CONCATENATE(0,5)</f>
        <v>05</v>
      </c>
      <c r="B6" s="10" t="s">
        <v>61</v>
      </c>
      <c r="C6" s="14">
        <f>+PIB!K12</f>
        <v>489951.77600000001</v>
      </c>
      <c r="D6" s="14">
        <f>+PIB!L12</f>
        <v>523207.11200000002</v>
      </c>
      <c r="E6" s="14">
        <f>+PIB!M12</f>
        <v>549551.80200000003</v>
      </c>
      <c r="F6" s="14">
        <f>+PIB!N12</f>
        <v>538206.98699999996</v>
      </c>
      <c r="G6" s="14">
        <f>+PIB!O12</f>
        <v>565824.82499999995</v>
      </c>
      <c r="H6" s="14">
        <f>+PIB!P12</f>
        <v>573850.06799999997</v>
      </c>
      <c r="I6" s="14">
        <f>+PIB!Q12</f>
        <v>582858.42700000003</v>
      </c>
      <c r="J6" s="14">
        <f>+PIB!R12</f>
        <v>613737.77500000002</v>
      </c>
      <c r="K6" s="14">
        <f>+PIB!S12</f>
        <v>621735.14</v>
      </c>
    </row>
    <row r="7" spans="1:11">
      <c r="A7" s="10" t="str">
        <f>CONCATENATE(0,6)</f>
        <v>06</v>
      </c>
      <c r="B7" s="10" t="s">
        <v>62</v>
      </c>
      <c r="C7" s="14">
        <f>+PIB!K13</f>
        <v>81992.178</v>
      </c>
      <c r="D7" s="14">
        <f>+PIB!L13</f>
        <v>87944.968999999997</v>
      </c>
      <c r="E7" s="14">
        <f>+PIB!M13</f>
        <v>90540.289000000004</v>
      </c>
      <c r="F7" s="14">
        <f>+PIB!N13</f>
        <v>91422.445999999996</v>
      </c>
      <c r="G7" s="14">
        <f>+PIB!O13</f>
        <v>93707.678</v>
      </c>
      <c r="H7" s="14">
        <f>+PIB!P13</f>
        <v>95357.744999999995</v>
      </c>
      <c r="I7" s="14">
        <f>+PIB!Q13</f>
        <v>101200.62699999999</v>
      </c>
      <c r="J7" s="14">
        <f>+PIB!R13</f>
        <v>105464.29</v>
      </c>
      <c r="K7" s="14">
        <f>+PIB!S13</f>
        <v>108110.288</v>
      </c>
    </row>
    <row r="8" spans="1:11">
      <c r="A8" s="10" t="str">
        <f>CONCATENATE(0,7)</f>
        <v>07</v>
      </c>
      <c r="B8" s="10" t="s">
        <v>63</v>
      </c>
      <c r="C8" s="14">
        <f>+PIB!K14</f>
        <v>270989.33100000001</v>
      </c>
      <c r="D8" s="14">
        <f>+PIB!L14</f>
        <v>279446.58399999997</v>
      </c>
      <c r="E8" s="14">
        <f>+PIB!M14</f>
        <v>284733.625</v>
      </c>
      <c r="F8" s="14">
        <f>+PIB!N14</f>
        <v>280925.27299999999</v>
      </c>
      <c r="G8" s="14">
        <f>+PIB!O14</f>
        <v>295158.11300000001</v>
      </c>
      <c r="H8" s="14">
        <f>+PIB!P14</f>
        <v>290463.614</v>
      </c>
      <c r="I8" s="14">
        <f>+PIB!Q14</f>
        <v>290645.76400000002</v>
      </c>
      <c r="J8" s="14">
        <f>+PIB!R14</f>
        <v>282833.40299999999</v>
      </c>
      <c r="K8" s="14">
        <f>+PIB!S14</f>
        <v>276850.55200000003</v>
      </c>
    </row>
    <row r="9" spans="1:11">
      <c r="A9" s="10" t="str">
        <f>CONCATENATE(0,8)</f>
        <v>08</v>
      </c>
      <c r="B9" s="10" t="s">
        <v>64</v>
      </c>
      <c r="C9" s="14">
        <f>+PIB!K15</f>
        <v>417796.42</v>
      </c>
      <c r="D9" s="14">
        <f>+PIB!L15</f>
        <v>427430.027</v>
      </c>
      <c r="E9" s="14">
        <f>+PIB!M15</f>
        <v>459166.22</v>
      </c>
      <c r="F9" s="14">
        <f>+PIB!N15</f>
        <v>476290.19699999999</v>
      </c>
      <c r="G9" s="14">
        <f>+PIB!O15</f>
        <v>486857.75900000002</v>
      </c>
      <c r="H9" s="14">
        <f>+PIB!P15</f>
        <v>515187.55300000001</v>
      </c>
      <c r="I9" s="14">
        <f>+PIB!Q15</f>
        <v>540446.93700000003</v>
      </c>
      <c r="J9" s="14">
        <f>+PIB!R15</f>
        <v>558439.59600000002</v>
      </c>
      <c r="K9" s="14">
        <f>+PIB!S15</f>
        <v>567395.31000000006</v>
      </c>
    </row>
    <row r="10" spans="1:11">
      <c r="A10" s="10" t="str">
        <f>CONCATENATE(0,9)</f>
        <v>09</v>
      </c>
      <c r="B10" s="10" t="s">
        <v>65</v>
      </c>
      <c r="C10" s="14">
        <f>+PIB!K16</f>
        <v>2446910.4389999998</v>
      </c>
      <c r="D10" s="14">
        <f>+PIB!L16</f>
        <v>2533806.8930000002</v>
      </c>
      <c r="E10" s="14">
        <f>+PIB!M16</f>
        <v>2633934.642</v>
      </c>
      <c r="F10" s="14">
        <f>+PIB!N16</f>
        <v>2673066.3309999998</v>
      </c>
      <c r="G10" s="14">
        <f>+PIB!O16</f>
        <v>2729859.4539999999</v>
      </c>
      <c r="H10" s="14">
        <f>+PIB!P16</f>
        <v>2836540.2519999999</v>
      </c>
      <c r="I10" s="14">
        <f>+PIB!Q16</f>
        <v>2961597.62</v>
      </c>
      <c r="J10" s="14">
        <f>+PIB!R16</f>
        <v>3046955.9249999998</v>
      </c>
      <c r="K10" s="14">
        <f>+PIB!S16</f>
        <v>3129179.8769999999</v>
      </c>
    </row>
    <row r="11" spans="1:11">
      <c r="A11" s="10" t="str">
        <f>CONCATENATE(10, )</f>
        <v>10</v>
      </c>
      <c r="B11" s="10" t="s">
        <v>66</v>
      </c>
      <c r="C11" s="14">
        <f>+PIB!K17</f>
        <v>169268.084</v>
      </c>
      <c r="D11" s="14">
        <f>+PIB!L17</f>
        <v>176314.71299999999</v>
      </c>
      <c r="E11" s="14">
        <f>+PIB!M17</f>
        <v>182943.05600000001</v>
      </c>
      <c r="F11" s="14">
        <f>+PIB!N17</f>
        <v>189052.81200000001</v>
      </c>
      <c r="G11" s="14">
        <f>+PIB!O17</f>
        <v>193539.476</v>
      </c>
      <c r="H11" s="14">
        <f>+PIB!P17</f>
        <v>194989.45699999999</v>
      </c>
      <c r="I11" s="14">
        <f>+PIB!Q17</f>
        <v>202282.36799999999</v>
      </c>
      <c r="J11" s="14">
        <f>+PIB!R17</f>
        <v>199507.56</v>
      </c>
      <c r="K11" s="14">
        <f>+PIB!S17</f>
        <v>201196.05</v>
      </c>
    </row>
    <row r="12" spans="1:11">
      <c r="A12" s="10" t="str">
        <f>CONCATENATE(11, )</f>
        <v>11</v>
      </c>
      <c r="B12" s="10" t="s">
        <v>67</v>
      </c>
      <c r="C12" s="14">
        <f>+PIB!K18</f>
        <v>517168.68099999998</v>
      </c>
      <c r="D12" s="14">
        <f>+PIB!L18</f>
        <v>548163.17000000004</v>
      </c>
      <c r="E12" s="14">
        <f>+PIB!M18</f>
        <v>570921.98699999996</v>
      </c>
      <c r="F12" s="14">
        <f>+PIB!N18</f>
        <v>594575.53200000001</v>
      </c>
      <c r="G12" s="14">
        <f>+PIB!O18</f>
        <v>621005.83600000001</v>
      </c>
      <c r="H12" s="14">
        <f>+PIB!P18</f>
        <v>661221.48800000001</v>
      </c>
      <c r="I12" s="14">
        <f>+PIB!Q18</f>
        <v>689277.31400000001</v>
      </c>
      <c r="J12" s="14">
        <f>+PIB!R18</f>
        <v>721583.58200000005</v>
      </c>
      <c r="K12" s="14">
        <f>+PIB!S18</f>
        <v>729919.38899999997</v>
      </c>
    </row>
    <row r="13" spans="1:11">
      <c r="A13" s="10" t="str">
        <f>CONCATENATE(12, )</f>
        <v>12</v>
      </c>
      <c r="B13" s="10" t="s">
        <v>68</v>
      </c>
      <c r="C13" s="14">
        <f>+PIB!K19</f>
        <v>211890.535</v>
      </c>
      <c r="D13" s="14">
        <f>+PIB!L19</f>
        <v>214478.174</v>
      </c>
      <c r="E13" s="14">
        <f>+PIB!M19</f>
        <v>218118.481</v>
      </c>
      <c r="F13" s="14">
        <f>+PIB!N19</f>
        <v>218811.378</v>
      </c>
      <c r="G13" s="14">
        <f>+PIB!O19</f>
        <v>229021.25599999999</v>
      </c>
      <c r="H13" s="14">
        <f>+PIB!P19</f>
        <v>232024.32000000001</v>
      </c>
      <c r="I13" s="14">
        <f>+PIB!Q19</f>
        <v>236941.18299999999</v>
      </c>
      <c r="J13" s="14">
        <f>+PIB!R19</f>
        <v>235931.00700000001</v>
      </c>
      <c r="K13" s="14">
        <f>+PIB!S19</f>
        <v>242952.94200000001</v>
      </c>
    </row>
    <row r="14" spans="1:11">
      <c r="A14" s="10" t="str">
        <f>CONCATENATE(13, )</f>
        <v>13</v>
      </c>
      <c r="B14" s="10" t="s">
        <v>69</v>
      </c>
      <c r="C14" s="14">
        <f>+PIB!K20</f>
        <v>206303.584</v>
      </c>
      <c r="D14" s="14">
        <f>+PIB!L20</f>
        <v>214569.18799999999</v>
      </c>
      <c r="E14" s="14">
        <f>+PIB!M20</f>
        <v>222797.005</v>
      </c>
      <c r="F14" s="14">
        <f>+PIB!N20</f>
        <v>230982.76699999999</v>
      </c>
      <c r="G14" s="14">
        <f>+PIB!O20</f>
        <v>240079.59400000001</v>
      </c>
      <c r="H14" s="14">
        <f>+PIB!P20</f>
        <v>253581.601</v>
      </c>
      <c r="I14" s="14">
        <f>+PIB!Q20</f>
        <v>264155.70400000003</v>
      </c>
      <c r="J14" s="14">
        <f>+PIB!R20</f>
        <v>264114.69300000003</v>
      </c>
      <c r="K14" s="14">
        <f>+PIB!S20</f>
        <v>272561.29700000002</v>
      </c>
    </row>
    <row r="15" spans="1:11">
      <c r="A15" s="10" t="str">
        <f>CONCATENATE(14, )</f>
        <v>14</v>
      </c>
      <c r="B15" s="10" t="s">
        <v>70</v>
      </c>
      <c r="C15" s="14">
        <f>+PIB!K21</f>
        <v>925371.83700000006</v>
      </c>
      <c r="D15" s="14">
        <f>+PIB!L21</f>
        <v>953148.05599999998</v>
      </c>
      <c r="E15" s="14">
        <f>+PIB!M21</f>
        <v>995285.99899999995</v>
      </c>
      <c r="F15" s="14">
        <f>+PIB!N21</f>
        <v>1018578.607</v>
      </c>
      <c r="G15" s="14">
        <f>+PIB!O21</f>
        <v>1062083.7760000001</v>
      </c>
      <c r="H15" s="14">
        <f>+PIB!P21</f>
        <v>1107681.987</v>
      </c>
      <c r="I15" s="14">
        <f>+PIB!Q21</f>
        <v>1162001.0619999999</v>
      </c>
      <c r="J15" s="14">
        <f>+PIB!R21</f>
        <v>1192385.6510000001</v>
      </c>
      <c r="K15" s="14">
        <f>+PIB!S21</f>
        <v>1226570.1410000001</v>
      </c>
    </row>
    <row r="16" spans="1:11">
      <c r="A16" s="10" t="str">
        <f>CONCATENATE(15, )</f>
        <v>15</v>
      </c>
      <c r="B16" s="10" t="s">
        <v>71</v>
      </c>
      <c r="C16" s="14">
        <f>+PIB!K22</f>
        <v>1226813.6869999999</v>
      </c>
      <c r="D16" s="14">
        <f>+PIB!L22</f>
        <v>1283448.1969999999</v>
      </c>
      <c r="E16" s="14">
        <f>+PIB!M22</f>
        <v>1339994.611</v>
      </c>
      <c r="F16" s="14">
        <f>+PIB!N22</f>
        <v>1365154.2290000001</v>
      </c>
      <c r="G16" s="14">
        <f>+PIB!O22</f>
        <v>1405514.291</v>
      </c>
      <c r="H16" s="14">
        <f>+PIB!P22</f>
        <v>1438521.879</v>
      </c>
      <c r="I16" s="14">
        <f>+PIB!Q22</f>
        <v>1481449.9680000001</v>
      </c>
      <c r="J16" s="14">
        <f>+PIB!R22</f>
        <v>1542591.568</v>
      </c>
      <c r="K16" s="14">
        <f>+PIB!S22</f>
        <v>1584063.7849999999</v>
      </c>
    </row>
    <row r="17" spans="1:11">
      <c r="A17" s="10" t="str">
        <f>CONCATENATE(16, )</f>
        <v>16</v>
      </c>
      <c r="B17" s="10" t="s">
        <v>72</v>
      </c>
      <c r="C17" s="14">
        <f>+PIB!K23</f>
        <v>329767.26</v>
      </c>
      <c r="D17" s="14">
        <f>+PIB!L23</f>
        <v>343275.66399999999</v>
      </c>
      <c r="E17" s="14">
        <f>+PIB!M23</f>
        <v>352030.38699999999</v>
      </c>
      <c r="F17" s="14">
        <f>+PIB!N23</f>
        <v>359465.98700000002</v>
      </c>
      <c r="G17" s="14">
        <f>+PIB!O23</f>
        <v>383195.32</v>
      </c>
      <c r="H17" s="14">
        <f>+PIB!P23</f>
        <v>391667.43099999998</v>
      </c>
      <c r="I17" s="14">
        <f>+PIB!Q23</f>
        <v>408268.91800000001</v>
      </c>
      <c r="J17" s="14">
        <f>+PIB!R23</f>
        <v>422124.7</v>
      </c>
      <c r="K17" s="14">
        <f>+PIB!S23</f>
        <v>430351.92599999998</v>
      </c>
    </row>
    <row r="18" spans="1:11">
      <c r="A18" s="10" t="str">
        <f>CONCATENATE(17, )</f>
        <v>17</v>
      </c>
      <c r="B18" s="10" t="s">
        <v>73</v>
      </c>
      <c r="C18" s="14">
        <f>+PIB!K24</f>
        <v>174984.467</v>
      </c>
      <c r="D18" s="14">
        <f>+PIB!L24</f>
        <v>174678.08799999999</v>
      </c>
      <c r="E18" s="14">
        <f>+PIB!M24</f>
        <v>175717.837</v>
      </c>
      <c r="F18" s="14">
        <f>+PIB!N24</f>
        <v>182126.14300000001</v>
      </c>
      <c r="G18" s="14">
        <f>+PIB!O24</f>
        <v>184150.26300000001</v>
      </c>
      <c r="H18" s="14">
        <f>+PIB!P24</f>
        <v>186472.28200000001</v>
      </c>
      <c r="I18" s="14">
        <f>+PIB!Q24</f>
        <v>192344.91099999999</v>
      </c>
      <c r="J18" s="14">
        <f>+PIB!R24</f>
        <v>202253.571</v>
      </c>
      <c r="K18" s="14">
        <f>+PIB!S24</f>
        <v>201299.745</v>
      </c>
    </row>
    <row r="19" spans="1:11">
      <c r="A19" s="10" t="str">
        <f>CONCATENATE(18, )</f>
        <v>18</v>
      </c>
      <c r="B19" s="10" t="s">
        <v>74</v>
      </c>
      <c r="C19" s="14">
        <f>+PIB!K25</f>
        <v>97786.134000000005</v>
      </c>
      <c r="D19" s="14">
        <f>+PIB!L25</f>
        <v>100704.16</v>
      </c>
      <c r="E19" s="14">
        <f>+PIB!M25</f>
        <v>100800.21799999999</v>
      </c>
      <c r="F19" s="14">
        <f>+PIB!N25</f>
        <v>103627.459</v>
      </c>
      <c r="G19" s="14">
        <f>+PIB!O25</f>
        <v>109267.967</v>
      </c>
      <c r="H19" s="14">
        <f>+PIB!P25</f>
        <v>114883.65399999999</v>
      </c>
      <c r="I19" s="14">
        <f>+PIB!Q25</f>
        <v>119686.74</v>
      </c>
      <c r="J19" s="14">
        <f>+PIB!R25</f>
        <v>121602.292</v>
      </c>
      <c r="K19" s="14">
        <f>+PIB!S25</f>
        <v>120415.54700000001</v>
      </c>
    </row>
    <row r="20" spans="1:11">
      <c r="A20" s="10" t="str">
        <f>CONCATENATE(19, )</f>
        <v>19</v>
      </c>
      <c r="B20" s="10" t="s">
        <v>75</v>
      </c>
      <c r="C20" s="14">
        <f>+PIB!K26</f>
        <v>1025184.258</v>
      </c>
      <c r="D20" s="14">
        <f>+PIB!L26</f>
        <v>1069812.2679999999</v>
      </c>
      <c r="E20" s="14">
        <f>+PIB!M26</f>
        <v>1113817.7660000001</v>
      </c>
      <c r="F20" s="14">
        <f>+PIB!N26</f>
        <v>1124999.8929999999</v>
      </c>
      <c r="G20" s="14">
        <f>+PIB!O26</f>
        <v>1162064.865</v>
      </c>
      <c r="H20" s="14">
        <f>+PIB!P26</f>
        <v>1219286.8459999999</v>
      </c>
      <c r="I20" s="14">
        <f>+PIB!Q26</f>
        <v>1239320.882</v>
      </c>
      <c r="J20" s="14">
        <f>+PIB!R26</f>
        <v>1278690.6159999999</v>
      </c>
      <c r="K20" s="14">
        <f>+PIB!S26</f>
        <v>1324742.9650000001</v>
      </c>
    </row>
    <row r="21" spans="1:11">
      <c r="A21" s="10" t="str">
        <f>CONCATENATE(20, )</f>
        <v>20</v>
      </c>
      <c r="B21" s="10" t="s">
        <v>76</v>
      </c>
      <c r="C21" s="14">
        <f>+PIB!K27</f>
        <v>228089.144</v>
      </c>
      <c r="D21" s="14">
        <f>+PIB!L27</f>
        <v>234955.83799999999</v>
      </c>
      <c r="E21" s="14">
        <f>+PIB!M27</f>
        <v>239680.171</v>
      </c>
      <c r="F21" s="14">
        <f>+PIB!N27</f>
        <v>245515.976</v>
      </c>
      <c r="G21" s="14">
        <f>+PIB!O27</f>
        <v>250555.69399999999</v>
      </c>
      <c r="H21" s="14">
        <f>+PIB!P27</f>
        <v>260507.541</v>
      </c>
      <c r="I21" s="14">
        <f>+PIB!Q27</f>
        <v>256411.476</v>
      </c>
      <c r="J21" s="14">
        <f>+PIB!R27</f>
        <v>250441.891</v>
      </c>
      <c r="K21" s="14">
        <f>+PIB!S27</f>
        <v>262170.23800000001</v>
      </c>
    </row>
    <row r="22" spans="1:11">
      <c r="A22" s="10" t="str">
        <f>CONCATENATE(21, )</f>
        <v>21</v>
      </c>
      <c r="B22" s="10" t="s">
        <v>77</v>
      </c>
      <c r="C22" s="14">
        <f>+PIB!K28</f>
        <v>469967.84</v>
      </c>
      <c r="D22" s="14">
        <f>+PIB!L28</f>
        <v>493353.22399999999</v>
      </c>
      <c r="E22" s="14">
        <f>+PIB!M28</f>
        <v>524226.05800000002</v>
      </c>
      <c r="F22" s="14">
        <f>+PIB!N28</f>
        <v>519256.53499999997</v>
      </c>
      <c r="G22" s="14">
        <f>+PIB!O28</f>
        <v>524307.54599999997</v>
      </c>
      <c r="H22" s="14">
        <f>+PIB!P28</f>
        <v>539447.24699999997</v>
      </c>
      <c r="I22" s="14">
        <f>+PIB!Q28</f>
        <v>553071.56999999995</v>
      </c>
      <c r="J22" s="14">
        <f>+PIB!R28</f>
        <v>587299.17200000002</v>
      </c>
      <c r="K22" s="14">
        <f>+PIB!S28</f>
        <v>601167.72600000002</v>
      </c>
    </row>
    <row r="23" spans="1:11">
      <c r="A23" s="10" t="str">
        <f>CONCATENATE(22, )</f>
        <v>22</v>
      </c>
      <c r="B23" s="10" t="s">
        <v>78</v>
      </c>
      <c r="C23" s="14">
        <f>+PIB!K29</f>
        <v>287403.16899999999</v>
      </c>
      <c r="D23" s="14">
        <f>+PIB!L29</f>
        <v>308865.228</v>
      </c>
      <c r="E23" s="14">
        <f>+PIB!M29</f>
        <v>318294.37199999997</v>
      </c>
      <c r="F23" s="14">
        <f>+PIB!N29</f>
        <v>319989.728</v>
      </c>
      <c r="G23" s="14">
        <f>+PIB!O29</f>
        <v>345653.114</v>
      </c>
      <c r="H23" s="14">
        <f>+PIB!P29</f>
        <v>369835.745</v>
      </c>
      <c r="I23" s="14">
        <f>+PIB!Q29</f>
        <v>385705.11099999998</v>
      </c>
      <c r="J23" s="14">
        <f>+PIB!R29</f>
        <v>401850.47100000002</v>
      </c>
      <c r="K23" s="14">
        <f>+PIB!S29</f>
        <v>413808.11800000002</v>
      </c>
    </row>
    <row r="24" spans="1:11">
      <c r="A24" s="10" t="str">
        <f>CONCATENATE(23, )</f>
        <v>23</v>
      </c>
      <c r="B24" s="10" t="s">
        <v>79</v>
      </c>
      <c r="C24" s="14">
        <f>+PIB!K30</f>
        <v>195148.82800000001</v>
      </c>
      <c r="D24" s="14">
        <f>+PIB!L30</f>
        <v>206053.84899999999</v>
      </c>
      <c r="E24" s="14">
        <f>+PIB!M30</f>
        <v>215709.87100000001</v>
      </c>
      <c r="F24" s="14">
        <f>+PIB!N30</f>
        <v>225272.66699999999</v>
      </c>
      <c r="G24" s="14">
        <f>+PIB!O30</f>
        <v>233661.538</v>
      </c>
      <c r="H24" s="14">
        <f>+PIB!P30</f>
        <v>245512.27499999999</v>
      </c>
      <c r="I24" s="14">
        <f>+PIB!Q30</f>
        <v>263378.223</v>
      </c>
      <c r="J24" s="14">
        <f>+PIB!R30</f>
        <v>274581.26500000001</v>
      </c>
      <c r="K24" s="14">
        <f>+PIB!S30</f>
        <v>288571.66100000002</v>
      </c>
    </row>
    <row r="25" spans="1:11">
      <c r="A25" s="10" t="str">
        <f>CONCATENATE(24, )</f>
        <v>24</v>
      </c>
      <c r="B25" s="10" t="s">
        <v>80</v>
      </c>
      <c r="C25" s="14">
        <f>+PIB!K31</f>
        <v>269397.21999999997</v>
      </c>
      <c r="D25" s="14">
        <f>+PIB!L31</f>
        <v>283881.74599999998</v>
      </c>
      <c r="E25" s="14">
        <f>+PIB!M31</f>
        <v>297293.962</v>
      </c>
      <c r="F25" s="14">
        <f>+PIB!N31</f>
        <v>307896.46999999997</v>
      </c>
      <c r="G25" s="14">
        <f>+PIB!O31</f>
        <v>315395.65299999999</v>
      </c>
      <c r="H25" s="14">
        <f>+PIB!P31</f>
        <v>330163.06</v>
      </c>
      <c r="I25" s="14">
        <f>+PIB!Q31</f>
        <v>342485.81699999998</v>
      </c>
      <c r="J25" s="14">
        <f>+PIB!R31</f>
        <v>358909.59</v>
      </c>
      <c r="K25" s="14">
        <f>+PIB!S31</f>
        <v>374094.011</v>
      </c>
    </row>
    <row r="26" spans="1:11">
      <c r="A26" s="10" t="str">
        <f>CONCATENATE(25, )</f>
        <v>25</v>
      </c>
      <c r="B26" s="10" t="s">
        <v>81</v>
      </c>
      <c r="C26" s="14">
        <f>+PIB!K32</f>
        <v>312655.11300000001</v>
      </c>
      <c r="D26" s="14">
        <f>+PIB!L32</f>
        <v>318762.63799999998</v>
      </c>
      <c r="E26" s="14">
        <f>+PIB!M32</f>
        <v>330191.38699999999</v>
      </c>
      <c r="F26" s="14">
        <f>+PIB!N32</f>
        <v>334097.30699999997</v>
      </c>
      <c r="G26" s="14">
        <f>+PIB!O32</f>
        <v>341211.83100000001</v>
      </c>
      <c r="H26" s="14">
        <f>+PIB!P32</f>
        <v>361904.43599999999</v>
      </c>
      <c r="I26" s="14">
        <f>+PIB!Q32</f>
        <v>381837.76400000002</v>
      </c>
      <c r="J26" s="14">
        <f>+PIB!R32</f>
        <v>385283.092</v>
      </c>
      <c r="K26" s="14">
        <f>+PIB!S32</f>
        <v>395849.29300000001</v>
      </c>
    </row>
    <row r="27" spans="1:11">
      <c r="A27" s="10" t="str">
        <f>CONCATENATE(26, )</f>
        <v>26</v>
      </c>
      <c r="B27" s="10" t="s">
        <v>82</v>
      </c>
      <c r="C27" s="14">
        <f>+PIB!K33</f>
        <v>431501.91899999999</v>
      </c>
      <c r="D27" s="14">
        <f>+PIB!L33</f>
        <v>471510.17099999997</v>
      </c>
      <c r="E27" s="14">
        <f>+PIB!M33</f>
        <v>495926.03100000002</v>
      </c>
      <c r="F27" s="14">
        <f>+PIB!N33</f>
        <v>510315.674</v>
      </c>
      <c r="G27" s="14">
        <f>+PIB!O33</f>
        <v>519083.26400000002</v>
      </c>
      <c r="H27" s="14">
        <f>+PIB!P33</f>
        <v>537497.66700000002</v>
      </c>
      <c r="I27" s="14">
        <f>+PIB!Q33</f>
        <v>567563.28</v>
      </c>
      <c r="J27" s="14">
        <f>+PIB!R33</f>
        <v>572012.56700000004</v>
      </c>
      <c r="K27" s="14">
        <f>+PIB!S33</f>
        <v>578668.79</v>
      </c>
    </row>
    <row r="28" spans="1:11">
      <c r="A28" s="10" t="str">
        <f>CONCATENATE(27, )</f>
        <v>27</v>
      </c>
      <c r="B28" s="10" t="s">
        <v>83</v>
      </c>
      <c r="C28" s="14">
        <f>+PIB!K34</f>
        <v>525011.91700000002</v>
      </c>
      <c r="D28" s="14">
        <f>+PIB!L34</f>
        <v>549751.13100000005</v>
      </c>
      <c r="E28" s="14">
        <f>+PIB!M34</f>
        <v>564003.81099999999</v>
      </c>
      <c r="F28" s="14">
        <f>+PIB!N34</f>
        <v>553628.20499999996</v>
      </c>
      <c r="G28" s="14">
        <f>+PIB!O34</f>
        <v>562825.47100000002</v>
      </c>
      <c r="H28" s="14">
        <f>+PIB!P34</f>
        <v>559067.97100000002</v>
      </c>
      <c r="I28" s="14">
        <f>+PIB!Q34</f>
        <v>529902.799</v>
      </c>
      <c r="J28" s="14">
        <f>+PIB!R34</f>
        <v>505141.84899999999</v>
      </c>
      <c r="K28" s="14">
        <f>+PIB!S34</f>
        <v>463733.20799999998</v>
      </c>
    </row>
    <row r="29" spans="1:11">
      <c r="A29" s="10" t="str">
        <f>CONCATENATE(28, )</f>
        <v>28</v>
      </c>
      <c r="B29" s="10" t="s">
        <v>84</v>
      </c>
      <c r="C29" s="14">
        <f>+PIB!K35</f>
        <v>448215.11599999998</v>
      </c>
      <c r="D29" s="14">
        <f>+PIB!L35</f>
        <v>456768.53499999997</v>
      </c>
      <c r="E29" s="14">
        <f>+PIB!M35</f>
        <v>466371.32199999999</v>
      </c>
      <c r="F29" s="14">
        <f>+PIB!N35</f>
        <v>473241.40100000001</v>
      </c>
      <c r="G29" s="14">
        <f>+PIB!O35</f>
        <v>478550.58100000001</v>
      </c>
      <c r="H29" s="14">
        <f>+PIB!P35</f>
        <v>490612.61599999998</v>
      </c>
      <c r="I29" s="14">
        <f>+PIB!Q35</f>
        <v>490716.23700000002</v>
      </c>
      <c r="J29" s="14">
        <f>+PIB!R35</f>
        <v>490025.603</v>
      </c>
      <c r="K29" s="14">
        <f>+PIB!S35</f>
        <v>500964.94699999999</v>
      </c>
    </row>
    <row r="30" spans="1:11">
      <c r="A30" s="10" t="str">
        <f>CONCATENATE(29, )</f>
        <v>29</v>
      </c>
      <c r="B30" s="10" t="s">
        <v>85</v>
      </c>
      <c r="C30" s="14">
        <f>+PIB!K36</f>
        <v>88809.885999999999</v>
      </c>
      <c r="D30" s="14">
        <f>+PIB!L36</f>
        <v>86031.739000000001</v>
      </c>
      <c r="E30" s="14">
        <f>+PIB!M36</f>
        <v>89918.600999999995</v>
      </c>
      <c r="F30" s="14">
        <f>+PIB!N36</f>
        <v>87657.644</v>
      </c>
      <c r="G30" s="14">
        <f>+PIB!O36</f>
        <v>90496.304000000004</v>
      </c>
      <c r="H30" s="14">
        <f>+PIB!P36</f>
        <v>96609.074999999997</v>
      </c>
      <c r="I30" s="14">
        <f>+PIB!Q36</f>
        <v>97224.235000000001</v>
      </c>
      <c r="J30" s="14">
        <f>+PIB!R36</f>
        <v>96251.254000000001</v>
      </c>
      <c r="K30" s="14">
        <f>+PIB!S36</f>
        <v>99537.520999999993</v>
      </c>
    </row>
    <row r="31" spans="1:11">
      <c r="A31" s="10" t="str">
        <f>CONCATENATE(30, )</f>
        <v>30</v>
      </c>
      <c r="B31" s="10" t="s">
        <v>86</v>
      </c>
      <c r="C31" s="14">
        <f>+PIB!K37</f>
        <v>718148.55</v>
      </c>
      <c r="D31" s="14">
        <f>+PIB!L37</f>
        <v>746817.73100000003</v>
      </c>
      <c r="E31" s="14">
        <f>+PIB!M37</f>
        <v>779730.43400000001</v>
      </c>
      <c r="F31" s="14">
        <f>+PIB!N37</f>
        <v>781357.27599999995</v>
      </c>
      <c r="G31" s="14">
        <f>+PIB!O37</f>
        <v>790857.58100000001</v>
      </c>
      <c r="H31" s="14">
        <f>+PIB!P37</f>
        <v>803983.3</v>
      </c>
      <c r="I31" s="14">
        <f>+PIB!Q37</f>
        <v>803426.36899999995</v>
      </c>
      <c r="J31" s="14">
        <f>+PIB!R37</f>
        <v>797002.13800000004</v>
      </c>
      <c r="K31" s="14">
        <f>+PIB!S37</f>
        <v>815080.51100000006</v>
      </c>
    </row>
    <row r="32" spans="1:11">
      <c r="A32" s="10" t="str">
        <f>CONCATENATE(31, )</f>
        <v>31</v>
      </c>
      <c r="B32" s="10" t="s">
        <v>87</v>
      </c>
      <c r="C32" s="14">
        <f>+PIB!K38</f>
        <v>196149.981</v>
      </c>
      <c r="D32" s="14">
        <f>+PIB!L38</f>
        <v>202893.85</v>
      </c>
      <c r="E32" s="14">
        <f>+PIB!M38</f>
        <v>214700.59899999999</v>
      </c>
      <c r="F32" s="14">
        <f>+PIB!N38</f>
        <v>215788.23699999999</v>
      </c>
      <c r="G32" s="14">
        <f>+PIB!O38</f>
        <v>223091.269</v>
      </c>
      <c r="H32" s="14">
        <f>+PIB!P38</f>
        <v>232221.15700000001</v>
      </c>
      <c r="I32" s="14">
        <f>+PIB!Q38</f>
        <v>242413.38099999999</v>
      </c>
      <c r="J32" s="14">
        <f>+PIB!R38</f>
        <v>250889.20699999999</v>
      </c>
      <c r="K32" s="14">
        <f>+PIB!S38</f>
        <v>258936.101</v>
      </c>
    </row>
    <row r="33" spans="1:11">
      <c r="A33" s="10" t="str">
        <f>CONCATENATE(32, )</f>
        <v>32</v>
      </c>
      <c r="B33" s="10" t="s">
        <v>88</v>
      </c>
      <c r="C33" s="14">
        <f>+PIB!K39</f>
        <v>144730.56</v>
      </c>
      <c r="D33" s="14">
        <f>+PIB!L39</f>
        <v>144876.886</v>
      </c>
      <c r="E33" s="14">
        <f>+PIB!M39</f>
        <v>148728.64000000001</v>
      </c>
      <c r="F33" s="14">
        <f>+PIB!N39</f>
        <v>146858.788</v>
      </c>
      <c r="G33" s="14">
        <f>+PIB!O39</f>
        <v>157068.40700000001</v>
      </c>
      <c r="H33" s="14">
        <f>+PIB!P39</f>
        <v>159227.20600000001</v>
      </c>
      <c r="I33" s="14">
        <f>+PIB!Q39</f>
        <v>156595.23000000001</v>
      </c>
      <c r="J33" s="14">
        <f>+PIB!R39</f>
        <v>156172.432</v>
      </c>
      <c r="K33" s="14">
        <f>+PIB!S39</f>
        <v>155967.054</v>
      </c>
    </row>
    <row r="34" spans="1:11">
      <c r="A34">
        <v>33</v>
      </c>
      <c r="B34" s="10" t="s">
        <v>89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topLeftCell="W13" zoomScale="75" zoomScaleNormal="75" zoomScalePageLayoutView="75" workbookViewId="0">
      <selection activeCell="AJ5" sqref="AJ5:AJ37"/>
    </sheetView>
  </sheetViews>
  <sheetFormatPr defaultColWidth="10.6640625" defaultRowHeight="15.5"/>
  <cols>
    <col min="1" max="1" width="3.1640625" customWidth="1"/>
    <col min="2" max="2" width="24" customWidth="1"/>
    <col min="3" max="11" width="13.1640625" bestFit="1" customWidth="1"/>
    <col min="13" max="13" width="11.5" bestFit="1" customWidth="1"/>
    <col min="14" max="17" width="13.1640625" bestFit="1" customWidth="1"/>
    <col min="18" max="18" width="11.5" bestFit="1" customWidth="1"/>
    <col min="19" max="22" width="13.1640625" bestFit="1" customWidth="1"/>
    <col min="23" max="23" width="11.5" bestFit="1" customWidth="1"/>
    <col min="24" max="27" width="13.1640625" bestFit="1" customWidth="1"/>
    <col min="28" max="28" width="11.5" bestFit="1" customWidth="1"/>
    <col min="29" max="32" width="13.1640625" bestFit="1" customWidth="1"/>
    <col min="33" max="33" width="11.5" bestFit="1" customWidth="1"/>
    <col min="34" max="37" width="13.1640625" bestFit="1" customWidth="1"/>
    <col min="38" max="38" width="11.5" bestFit="1" customWidth="1"/>
    <col min="40" max="43" width="11.5" bestFit="1" customWidth="1"/>
  </cols>
  <sheetData>
    <row r="1" spans="1:37">
      <c r="B1" t="s">
        <v>112</v>
      </c>
    </row>
    <row r="2" spans="1:37">
      <c r="B2" t="s">
        <v>113</v>
      </c>
    </row>
    <row r="3" spans="1:37">
      <c r="M3" s="23">
        <v>2014</v>
      </c>
      <c r="N3" s="23"/>
      <c r="O3" s="23"/>
      <c r="P3" s="23"/>
      <c r="Q3" s="23"/>
      <c r="R3" s="24">
        <v>2015</v>
      </c>
      <c r="S3" s="24"/>
      <c r="T3" s="24"/>
      <c r="U3" s="24"/>
      <c r="V3" s="24"/>
      <c r="W3" s="23">
        <v>2016</v>
      </c>
      <c r="X3" s="23"/>
      <c r="Y3" s="23"/>
      <c r="Z3" s="23"/>
      <c r="AA3" s="23"/>
      <c r="AB3" s="23">
        <v>2017</v>
      </c>
      <c r="AC3" s="23"/>
      <c r="AD3" s="23"/>
      <c r="AE3" s="23"/>
      <c r="AF3" s="23"/>
      <c r="AG3" s="23">
        <v>2018</v>
      </c>
      <c r="AH3" s="23"/>
      <c r="AI3" s="23"/>
      <c r="AJ3" s="23"/>
      <c r="AK3" s="23"/>
    </row>
    <row r="4" spans="1:37">
      <c r="A4" s="20"/>
      <c r="B4" s="20"/>
      <c r="C4" s="13">
        <v>2010</v>
      </c>
      <c r="D4" s="21">
        <v>2011</v>
      </c>
      <c r="E4" s="21">
        <v>2012</v>
      </c>
      <c r="F4" s="21">
        <v>2013</v>
      </c>
      <c r="G4" s="21">
        <v>2014</v>
      </c>
      <c r="H4" s="13">
        <v>2015</v>
      </c>
      <c r="I4" s="21">
        <v>2016</v>
      </c>
      <c r="J4" s="21">
        <v>2017</v>
      </c>
      <c r="K4" s="13">
        <v>2018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90</v>
      </c>
      <c r="S4" t="s">
        <v>95</v>
      </c>
      <c r="T4" t="s">
        <v>96</v>
      </c>
      <c r="U4" t="s">
        <v>97</v>
      </c>
      <c r="V4" t="s">
        <v>98</v>
      </c>
      <c r="W4" t="s">
        <v>90</v>
      </c>
      <c r="X4" t="s">
        <v>99</v>
      </c>
      <c r="Y4" t="s">
        <v>100</v>
      </c>
      <c r="Z4" t="s">
        <v>101</v>
      </c>
      <c r="AA4" t="s">
        <v>102</v>
      </c>
      <c r="AB4" t="s">
        <v>90</v>
      </c>
      <c r="AC4" t="s">
        <v>103</v>
      </c>
      <c r="AD4" t="s">
        <v>104</v>
      </c>
      <c r="AE4" t="s">
        <v>105</v>
      </c>
      <c r="AF4" t="s">
        <v>106</v>
      </c>
      <c r="AG4" t="s">
        <v>90</v>
      </c>
      <c r="AH4" t="s">
        <v>107</v>
      </c>
      <c r="AI4" t="s">
        <v>108</v>
      </c>
      <c r="AJ4" t="s">
        <v>109</v>
      </c>
      <c r="AK4" t="s">
        <v>110</v>
      </c>
    </row>
    <row r="5" spans="1:37">
      <c r="A5" s="13">
        <v>1</v>
      </c>
      <c r="B5" s="13" t="s">
        <v>57</v>
      </c>
      <c r="C5" s="22">
        <v>152205.212</v>
      </c>
      <c r="D5" s="22">
        <v>158934.49400000001</v>
      </c>
      <c r="E5" s="22">
        <v>167705.967</v>
      </c>
      <c r="F5" s="22">
        <v>172820.49100000001</v>
      </c>
      <c r="G5" s="22">
        <v>191038.59099999999</v>
      </c>
      <c r="H5" s="22">
        <v>198175.39499999999</v>
      </c>
      <c r="I5" s="22">
        <v>216221.106</v>
      </c>
      <c r="J5" s="22">
        <v>224991.63099999999</v>
      </c>
      <c r="K5" s="22">
        <v>232547.255</v>
      </c>
      <c r="M5" s="19">
        <f>+G5-F5</f>
        <v>18218.099999999977</v>
      </c>
      <c r="N5" s="19">
        <f>+F5+M5/4</f>
        <v>177375.016</v>
      </c>
      <c r="O5" s="19">
        <f>+N5+M5/4</f>
        <v>181929.541</v>
      </c>
      <c r="P5" s="19">
        <f>+O5+M5/4</f>
        <v>186484.06599999999</v>
      </c>
      <c r="Q5" s="19">
        <f>+P5+M5/4</f>
        <v>191038.59099999999</v>
      </c>
      <c r="R5" s="19">
        <f>+H5-G5</f>
        <v>7136.8040000000037</v>
      </c>
      <c r="S5" s="19">
        <f>+Q5+R5/4</f>
        <v>192822.79199999999</v>
      </c>
      <c r="T5" s="19">
        <f>+S5+R5/4</f>
        <v>194606.99299999999</v>
      </c>
      <c r="U5" s="19">
        <f>+T5+R5/4</f>
        <v>196391.19399999999</v>
      </c>
      <c r="V5" s="19">
        <f>+U5+R5/4</f>
        <v>198175.39499999999</v>
      </c>
      <c r="W5" s="19">
        <f>+I5-H5</f>
        <v>18045.71100000001</v>
      </c>
      <c r="X5" s="19">
        <f>+V5+W5/4</f>
        <v>202686.82274999999</v>
      </c>
      <c r="Y5" s="19">
        <f>+X5+W5/4</f>
        <v>207198.25049999999</v>
      </c>
      <c r="Z5" s="19">
        <f>+Y5+W5/4</f>
        <v>211709.67825</v>
      </c>
      <c r="AA5" s="19">
        <f>+Z5+W5/4</f>
        <v>216221.106</v>
      </c>
      <c r="AB5" s="19">
        <f>+J5-I5</f>
        <v>8770.5249999999942</v>
      </c>
      <c r="AC5" s="19">
        <f>+AA5+AB5/4</f>
        <v>218413.73725000001</v>
      </c>
      <c r="AD5" s="19">
        <f>+AC5+AB5/4</f>
        <v>220606.36850000001</v>
      </c>
      <c r="AE5" s="19">
        <f>+AD5+AB5/4</f>
        <v>222798.99975000002</v>
      </c>
      <c r="AF5" s="19">
        <f>+AE5+AB5/4</f>
        <v>224991.63100000002</v>
      </c>
      <c r="AG5" s="19">
        <f>K5-J5</f>
        <v>7555.6240000000107</v>
      </c>
      <c r="AH5" s="19">
        <f>+AF5+AG5/4</f>
        <v>226880.53700000001</v>
      </c>
      <c r="AI5" s="19">
        <f>+AH5+AG5/4</f>
        <v>228769.44300000003</v>
      </c>
      <c r="AJ5" s="19">
        <f>+AI5+AG5/4</f>
        <v>230658.34900000005</v>
      </c>
      <c r="AK5" s="19">
        <f>+AJ5+AG5/4</f>
        <v>232547.25500000006</v>
      </c>
    </row>
    <row r="6" spans="1:37">
      <c r="A6" s="13">
        <v>2</v>
      </c>
      <c r="B6" s="13" t="s">
        <v>58</v>
      </c>
      <c r="C6" s="22">
        <v>428162.54599999997</v>
      </c>
      <c r="D6" s="22">
        <v>440700.66200000001</v>
      </c>
      <c r="E6" s="22">
        <v>456024.47200000001</v>
      </c>
      <c r="F6" s="22">
        <v>465524.69500000001</v>
      </c>
      <c r="G6" s="22">
        <v>473362.348</v>
      </c>
      <c r="H6" s="22">
        <v>505937.65700000001</v>
      </c>
      <c r="I6" s="22">
        <v>528019.77800000005</v>
      </c>
      <c r="J6" s="22">
        <v>545081.86899999995</v>
      </c>
      <c r="K6" s="22">
        <v>557853.09100000001</v>
      </c>
      <c r="M6" s="19">
        <f t="shared" ref="M6:M36" si="0">+G6-F6</f>
        <v>7837.6529999999912</v>
      </c>
      <c r="N6" s="19">
        <f t="shared" ref="N6:N36" si="1">+F6+M6/4</f>
        <v>467484.10824999999</v>
      </c>
      <c r="O6" s="19">
        <f t="shared" ref="O6:O36" si="2">+N6+M6/4</f>
        <v>469443.52149999997</v>
      </c>
      <c r="P6" s="19">
        <f t="shared" ref="P6:P36" si="3">+O6+M6/4</f>
        <v>471402.93474999996</v>
      </c>
      <c r="Q6" s="19">
        <f t="shared" ref="Q6:Q36" si="4">+P6+M6/4</f>
        <v>473362.34799999994</v>
      </c>
      <c r="R6" s="19">
        <f t="shared" ref="R6:R36" si="5">+H6-G6</f>
        <v>32575.309000000008</v>
      </c>
      <c r="S6" s="19">
        <f t="shared" ref="S6:S36" si="6">+Q6+R6/4</f>
        <v>481506.17524999997</v>
      </c>
      <c r="T6" s="19">
        <f t="shared" ref="T6:T36" si="7">+S6+R6/4</f>
        <v>489650.00249999994</v>
      </c>
      <c r="U6" s="19">
        <f t="shared" ref="U6:U36" si="8">+T6+R6/4</f>
        <v>497793.82974999992</v>
      </c>
      <c r="V6" s="19">
        <f t="shared" ref="V6:V36" si="9">+U6+R6/4</f>
        <v>505937.65699999989</v>
      </c>
      <c r="W6" s="19">
        <f t="shared" ref="W6:W36" si="10">+I6-H6</f>
        <v>22082.121000000043</v>
      </c>
      <c r="X6" s="19">
        <f t="shared" ref="X6:X36" si="11">+V6+W6/4</f>
        <v>511458.1872499999</v>
      </c>
      <c r="Y6" s="19">
        <f t="shared" ref="Y6:Y36" si="12">+X6+W6/4</f>
        <v>516978.71749999991</v>
      </c>
      <c r="Z6" s="19">
        <f t="shared" ref="Z6:Z36" si="13">+Y6+W6/4</f>
        <v>522499.24774999992</v>
      </c>
      <c r="AA6" s="19">
        <f t="shared" ref="AA6:AA36" si="14">+Z6+W6/4</f>
        <v>528019.77799999993</v>
      </c>
      <c r="AB6" s="19">
        <f t="shared" ref="AB6:AB36" si="15">+J6-I6</f>
        <v>17062.090999999898</v>
      </c>
      <c r="AC6" s="19">
        <f t="shared" ref="AC6:AC36" si="16">+AA6+AB6/4</f>
        <v>532285.30074999994</v>
      </c>
      <c r="AD6" s="19">
        <f t="shared" ref="AD6:AD36" si="17">+AC6+AB6/4</f>
        <v>536550.82349999994</v>
      </c>
      <c r="AE6" s="19">
        <f t="shared" ref="AE6:AE36" si="18">+AD6+AB6/4</f>
        <v>540816.34624999994</v>
      </c>
      <c r="AF6" s="19">
        <f t="shared" ref="AF6:AF36" si="19">+AE6+AB6/4</f>
        <v>545081.86899999995</v>
      </c>
      <c r="AG6" s="19">
        <f t="shared" ref="AG6:AG36" si="20">K6-J6</f>
        <v>12771.222000000067</v>
      </c>
      <c r="AH6" s="19">
        <f t="shared" ref="AH6:AH36" si="21">+AF6+AG6/4</f>
        <v>548274.67449999996</v>
      </c>
      <c r="AI6" s="19">
        <f t="shared" ref="AI6:AI36" si="22">+AH6+AG6/4</f>
        <v>551467.48</v>
      </c>
      <c r="AJ6" s="19">
        <f t="shared" ref="AJ6:AJ36" si="23">+AI6+AG6/4</f>
        <v>554660.2855</v>
      </c>
      <c r="AK6" s="19">
        <f t="shared" ref="AK6:AK36" si="24">+AJ6+AG6/4</f>
        <v>557853.09100000001</v>
      </c>
    </row>
    <row r="7" spans="1:37">
      <c r="A7" s="13">
        <v>3</v>
      </c>
      <c r="B7" s="13" t="s">
        <v>59</v>
      </c>
      <c r="C7" s="22">
        <v>110656.4</v>
      </c>
      <c r="D7" s="22">
        <v>114707.762</v>
      </c>
      <c r="E7" s="22">
        <v>117345.833</v>
      </c>
      <c r="F7" s="22">
        <v>115027.644</v>
      </c>
      <c r="G7" s="22">
        <v>114871.33500000001</v>
      </c>
      <c r="H7" s="22">
        <v>130096.58</v>
      </c>
      <c r="I7" s="22">
        <v>134227.78200000001</v>
      </c>
      <c r="J7" s="22">
        <v>148655.84700000001</v>
      </c>
      <c r="K7" s="22">
        <v>174246.239</v>
      </c>
      <c r="M7" s="19">
        <f t="shared" si="0"/>
        <v>-156.30899999999383</v>
      </c>
      <c r="N7" s="19">
        <f t="shared" si="1"/>
        <v>114988.56675</v>
      </c>
      <c r="O7" s="19">
        <f t="shared" si="2"/>
        <v>114949.4895</v>
      </c>
      <c r="P7" s="19">
        <f t="shared" si="3"/>
        <v>114910.41224999999</v>
      </c>
      <c r="Q7" s="19">
        <f t="shared" si="4"/>
        <v>114871.33499999999</v>
      </c>
      <c r="R7" s="19">
        <f t="shared" si="5"/>
        <v>15225.244999999995</v>
      </c>
      <c r="S7" s="19">
        <f t="shared" si="6"/>
        <v>118677.64624999999</v>
      </c>
      <c r="T7" s="19">
        <f t="shared" si="7"/>
        <v>122483.95749999999</v>
      </c>
      <c r="U7" s="19">
        <f t="shared" si="8"/>
        <v>126290.26874999999</v>
      </c>
      <c r="V7" s="19">
        <f t="shared" si="9"/>
        <v>130096.57999999999</v>
      </c>
      <c r="W7" s="19">
        <f t="shared" si="10"/>
        <v>4131.2020000000048</v>
      </c>
      <c r="X7" s="19">
        <f t="shared" si="11"/>
        <v>131129.3805</v>
      </c>
      <c r="Y7" s="19">
        <f t="shared" si="12"/>
        <v>132162.18100000001</v>
      </c>
      <c r="Z7" s="19">
        <f t="shared" si="13"/>
        <v>133194.98150000002</v>
      </c>
      <c r="AA7" s="19">
        <f t="shared" si="14"/>
        <v>134227.78200000004</v>
      </c>
      <c r="AB7" s="19">
        <f t="shared" si="15"/>
        <v>14428.065000000002</v>
      </c>
      <c r="AC7" s="19">
        <f t="shared" si="16"/>
        <v>137834.79825000005</v>
      </c>
      <c r="AD7" s="19">
        <f t="shared" si="17"/>
        <v>141441.81450000004</v>
      </c>
      <c r="AE7" s="19">
        <f t="shared" si="18"/>
        <v>145048.83075000002</v>
      </c>
      <c r="AF7" s="19">
        <f t="shared" si="19"/>
        <v>148655.84700000001</v>
      </c>
      <c r="AG7" s="19">
        <f t="shared" si="20"/>
        <v>25590.391999999993</v>
      </c>
      <c r="AH7" s="19">
        <f t="shared" si="21"/>
        <v>155053.44500000001</v>
      </c>
      <c r="AI7" s="19">
        <f t="shared" si="22"/>
        <v>161451.04300000001</v>
      </c>
      <c r="AJ7" s="19">
        <f t="shared" si="23"/>
        <v>167848.641</v>
      </c>
      <c r="AK7" s="19">
        <f t="shared" si="24"/>
        <v>174246.239</v>
      </c>
    </row>
    <row r="8" spans="1:37">
      <c r="A8" s="13">
        <v>4</v>
      </c>
      <c r="B8" s="13" t="s">
        <v>60</v>
      </c>
      <c r="C8" s="22">
        <v>753968.59100000001</v>
      </c>
      <c r="D8" s="22">
        <v>726503.85600000003</v>
      </c>
      <c r="E8" s="22">
        <v>714787.06499999994</v>
      </c>
      <c r="F8" s="22">
        <v>721085.06299999997</v>
      </c>
      <c r="G8" s="22">
        <v>687268.58200000005</v>
      </c>
      <c r="H8" s="22">
        <v>638740.80299999996</v>
      </c>
      <c r="I8" s="22">
        <v>601066.48699999996</v>
      </c>
      <c r="J8" s="22">
        <v>537722.196</v>
      </c>
      <c r="K8" s="22">
        <v>528896.04</v>
      </c>
      <c r="M8" s="19">
        <f t="shared" si="0"/>
        <v>-33816.480999999912</v>
      </c>
      <c r="N8" s="19">
        <f t="shared" si="1"/>
        <v>712630.94274999993</v>
      </c>
      <c r="O8" s="19">
        <f t="shared" si="2"/>
        <v>704176.82250000001</v>
      </c>
      <c r="P8" s="19">
        <f t="shared" si="3"/>
        <v>695722.70225000009</v>
      </c>
      <c r="Q8" s="19">
        <f t="shared" si="4"/>
        <v>687268.58200000017</v>
      </c>
      <c r="R8" s="19">
        <f t="shared" si="5"/>
        <v>-48527.779000000097</v>
      </c>
      <c r="S8" s="19">
        <f t="shared" si="6"/>
        <v>675136.63725000015</v>
      </c>
      <c r="T8" s="19">
        <f t="shared" si="7"/>
        <v>663004.69250000012</v>
      </c>
      <c r="U8" s="19">
        <f t="shared" si="8"/>
        <v>650872.7477500001</v>
      </c>
      <c r="V8" s="19">
        <f t="shared" si="9"/>
        <v>638740.80300000007</v>
      </c>
      <c r="W8" s="19">
        <f t="shared" si="10"/>
        <v>-37674.315999999992</v>
      </c>
      <c r="X8" s="19">
        <f t="shared" si="11"/>
        <v>629322.22400000005</v>
      </c>
      <c r="Y8" s="19">
        <f t="shared" si="12"/>
        <v>619903.64500000002</v>
      </c>
      <c r="Z8" s="19">
        <f t="shared" si="13"/>
        <v>610485.06599999999</v>
      </c>
      <c r="AA8" s="19">
        <f t="shared" si="14"/>
        <v>601066.48699999996</v>
      </c>
      <c r="AB8" s="19">
        <f t="shared" si="15"/>
        <v>-63344.290999999968</v>
      </c>
      <c r="AC8" s="19">
        <f t="shared" si="16"/>
        <v>585230.41424999991</v>
      </c>
      <c r="AD8" s="19">
        <f t="shared" si="17"/>
        <v>569394.34149999986</v>
      </c>
      <c r="AE8" s="19">
        <f t="shared" si="18"/>
        <v>553558.26874999981</v>
      </c>
      <c r="AF8" s="19">
        <f t="shared" si="19"/>
        <v>537722.19599999976</v>
      </c>
      <c r="AG8" s="19">
        <f t="shared" si="20"/>
        <v>-8826.155999999959</v>
      </c>
      <c r="AH8" s="19">
        <f t="shared" si="21"/>
        <v>535515.65699999977</v>
      </c>
      <c r="AI8" s="19">
        <f t="shared" si="22"/>
        <v>533309.11799999978</v>
      </c>
      <c r="AJ8" s="19">
        <f t="shared" si="23"/>
        <v>531102.57899999979</v>
      </c>
      <c r="AK8" s="19">
        <f t="shared" si="24"/>
        <v>528896.0399999998</v>
      </c>
    </row>
    <row r="9" spans="1:37">
      <c r="A9" s="13">
        <v>5</v>
      </c>
      <c r="B9" s="13" t="s">
        <v>61</v>
      </c>
      <c r="C9" s="22">
        <v>489951.77600000001</v>
      </c>
      <c r="D9" s="22">
        <v>523207.11200000002</v>
      </c>
      <c r="E9" s="22">
        <v>549551.80200000003</v>
      </c>
      <c r="F9" s="22">
        <v>538206.98699999996</v>
      </c>
      <c r="G9" s="22">
        <v>565824.82499999995</v>
      </c>
      <c r="H9" s="22">
        <v>573850.06799999997</v>
      </c>
      <c r="I9" s="22">
        <v>582858.42700000003</v>
      </c>
      <c r="J9" s="22">
        <v>613737.77500000002</v>
      </c>
      <c r="K9" s="22">
        <v>621735.14</v>
      </c>
      <c r="M9" s="19">
        <f t="shared" si="0"/>
        <v>27617.837999999989</v>
      </c>
      <c r="N9" s="19">
        <f t="shared" si="1"/>
        <v>545111.44649999996</v>
      </c>
      <c r="O9" s="19">
        <f t="shared" si="2"/>
        <v>552015.90599999996</v>
      </c>
      <c r="P9" s="19">
        <f t="shared" si="3"/>
        <v>558920.36549999996</v>
      </c>
      <c r="Q9" s="19">
        <f t="shared" si="4"/>
        <v>565824.82499999995</v>
      </c>
      <c r="R9" s="19">
        <f t="shared" si="5"/>
        <v>8025.2430000000168</v>
      </c>
      <c r="S9" s="19">
        <f t="shared" si="6"/>
        <v>567831.1357499999</v>
      </c>
      <c r="T9" s="19">
        <f t="shared" si="7"/>
        <v>569837.44649999985</v>
      </c>
      <c r="U9" s="19">
        <f t="shared" si="8"/>
        <v>571843.75724999979</v>
      </c>
      <c r="V9" s="19">
        <f t="shared" si="9"/>
        <v>573850.06799999974</v>
      </c>
      <c r="W9" s="19">
        <f t="shared" si="10"/>
        <v>9008.3590000000549</v>
      </c>
      <c r="X9" s="19">
        <f t="shared" si="11"/>
        <v>576102.15774999978</v>
      </c>
      <c r="Y9" s="19">
        <f t="shared" si="12"/>
        <v>578354.24749999982</v>
      </c>
      <c r="Z9" s="19">
        <f t="shared" si="13"/>
        <v>580606.33724999987</v>
      </c>
      <c r="AA9" s="19">
        <f t="shared" si="14"/>
        <v>582858.42699999991</v>
      </c>
      <c r="AB9" s="19">
        <f t="shared" si="15"/>
        <v>30879.347999999998</v>
      </c>
      <c r="AC9" s="19">
        <f t="shared" si="16"/>
        <v>590578.26399999997</v>
      </c>
      <c r="AD9" s="19">
        <f t="shared" si="17"/>
        <v>598298.10100000002</v>
      </c>
      <c r="AE9" s="19">
        <f t="shared" si="18"/>
        <v>606017.93800000008</v>
      </c>
      <c r="AF9" s="19">
        <f t="shared" si="19"/>
        <v>613737.77500000014</v>
      </c>
      <c r="AG9" s="19">
        <f t="shared" si="20"/>
        <v>7997.3649999999907</v>
      </c>
      <c r="AH9" s="19">
        <f t="shared" si="21"/>
        <v>615737.1162500002</v>
      </c>
      <c r="AI9" s="19">
        <f t="shared" si="22"/>
        <v>617736.45750000025</v>
      </c>
      <c r="AJ9" s="19">
        <f t="shared" si="23"/>
        <v>619735.79875000031</v>
      </c>
      <c r="AK9" s="19">
        <f t="shared" si="24"/>
        <v>621735.14000000036</v>
      </c>
    </row>
    <row r="10" spans="1:37">
      <c r="A10" s="13">
        <v>6</v>
      </c>
      <c r="B10" s="13" t="s">
        <v>62</v>
      </c>
      <c r="C10" s="22">
        <v>81992.178</v>
      </c>
      <c r="D10" s="22">
        <v>87944.968999999997</v>
      </c>
      <c r="E10" s="22">
        <v>90540.289000000004</v>
      </c>
      <c r="F10" s="22">
        <v>91422.445999999996</v>
      </c>
      <c r="G10" s="22">
        <v>93707.678</v>
      </c>
      <c r="H10" s="22">
        <v>95357.744999999995</v>
      </c>
      <c r="I10" s="22">
        <v>101200.62699999999</v>
      </c>
      <c r="J10" s="22">
        <v>105464.29</v>
      </c>
      <c r="K10" s="22">
        <v>108110.288</v>
      </c>
      <c r="M10" s="19">
        <f t="shared" si="0"/>
        <v>2285.2320000000036</v>
      </c>
      <c r="N10" s="19">
        <f t="shared" si="1"/>
        <v>91993.754000000001</v>
      </c>
      <c r="O10" s="19">
        <f t="shared" si="2"/>
        <v>92565.062000000005</v>
      </c>
      <c r="P10" s="19">
        <f t="shared" si="3"/>
        <v>93136.37000000001</v>
      </c>
      <c r="Q10" s="19">
        <f t="shared" si="4"/>
        <v>93707.678000000014</v>
      </c>
      <c r="R10" s="19">
        <f t="shared" si="5"/>
        <v>1650.0669999999955</v>
      </c>
      <c r="S10" s="19">
        <f t="shared" si="6"/>
        <v>94120.19475000001</v>
      </c>
      <c r="T10" s="19">
        <f t="shared" si="7"/>
        <v>94532.711500000005</v>
      </c>
      <c r="U10" s="19">
        <f t="shared" si="8"/>
        <v>94945.22825</v>
      </c>
      <c r="V10" s="19">
        <f t="shared" si="9"/>
        <v>95357.744999999995</v>
      </c>
      <c r="W10" s="19">
        <f t="shared" si="10"/>
        <v>5842.8819999999978</v>
      </c>
      <c r="X10" s="19">
        <f t="shared" si="11"/>
        <v>96818.465499999991</v>
      </c>
      <c r="Y10" s="19">
        <f t="shared" si="12"/>
        <v>98279.185999999987</v>
      </c>
      <c r="Z10" s="19">
        <f t="shared" si="13"/>
        <v>99739.906499999983</v>
      </c>
      <c r="AA10" s="19">
        <f t="shared" si="14"/>
        <v>101200.62699999998</v>
      </c>
      <c r="AB10" s="19">
        <f t="shared" si="15"/>
        <v>4263.6630000000005</v>
      </c>
      <c r="AC10" s="19">
        <f t="shared" si="16"/>
        <v>102266.54274999998</v>
      </c>
      <c r="AD10" s="19">
        <f t="shared" si="17"/>
        <v>103332.45849999998</v>
      </c>
      <c r="AE10" s="19">
        <f t="shared" si="18"/>
        <v>104398.37424999998</v>
      </c>
      <c r="AF10" s="19">
        <f t="shared" si="19"/>
        <v>105464.28999999998</v>
      </c>
      <c r="AG10" s="19">
        <f t="shared" si="20"/>
        <v>2645.9980000000069</v>
      </c>
      <c r="AH10" s="19">
        <f t="shared" si="21"/>
        <v>106125.78949999998</v>
      </c>
      <c r="AI10" s="19">
        <f t="shared" si="22"/>
        <v>106787.28899999999</v>
      </c>
      <c r="AJ10" s="19">
        <f t="shared" si="23"/>
        <v>107448.7885</v>
      </c>
      <c r="AK10" s="19">
        <f t="shared" si="24"/>
        <v>108110.288</v>
      </c>
    </row>
    <row r="11" spans="1:37">
      <c r="A11" s="13">
        <v>7</v>
      </c>
      <c r="B11" s="13" t="s">
        <v>63</v>
      </c>
      <c r="C11" s="22">
        <v>270989.33100000001</v>
      </c>
      <c r="D11" s="22">
        <v>279446.58399999997</v>
      </c>
      <c r="E11" s="22">
        <v>284733.625</v>
      </c>
      <c r="F11" s="22">
        <v>280925.27299999999</v>
      </c>
      <c r="G11" s="22">
        <v>295158.11300000001</v>
      </c>
      <c r="H11" s="22">
        <v>290463.614</v>
      </c>
      <c r="I11" s="22">
        <v>290645.76400000002</v>
      </c>
      <c r="J11" s="22">
        <v>282833.40299999999</v>
      </c>
      <c r="K11" s="22">
        <v>276850.55200000003</v>
      </c>
      <c r="M11" s="19">
        <f t="shared" si="0"/>
        <v>14232.840000000026</v>
      </c>
      <c r="N11" s="19">
        <f t="shared" si="1"/>
        <v>284483.48300000001</v>
      </c>
      <c r="O11" s="19">
        <f t="shared" si="2"/>
        <v>288041.69300000003</v>
      </c>
      <c r="P11" s="19">
        <f t="shared" si="3"/>
        <v>291599.90300000005</v>
      </c>
      <c r="Q11" s="19">
        <f t="shared" si="4"/>
        <v>295158.11300000007</v>
      </c>
      <c r="R11" s="19">
        <f t="shared" si="5"/>
        <v>-4694.4990000000107</v>
      </c>
      <c r="S11" s="19">
        <f t="shared" si="6"/>
        <v>293984.48825000005</v>
      </c>
      <c r="T11" s="19">
        <f t="shared" si="7"/>
        <v>292810.86350000004</v>
      </c>
      <c r="U11" s="19">
        <f t="shared" si="8"/>
        <v>291637.23875000002</v>
      </c>
      <c r="V11" s="19">
        <f t="shared" si="9"/>
        <v>290463.614</v>
      </c>
      <c r="W11" s="19">
        <f t="shared" si="10"/>
        <v>182.15000000002328</v>
      </c>
      <c r="X11" s="19">
        <f t="shared" si="11"/>
        <v>290509.15150000004</v>
      </c>
      <c r="Y11" s="19">
        <f t="shared" si="12"/>
        <v>290554.68900000001</v>
      </c>
      <c r="Z11" s="19">
        <f t="shared" si="13"/>
        <v>290600.22649999999</v>
      </c>
      <c r="AA11" s="19">
        <f t="shared" si="14"/>
        <v>290645.76399999997</v>
      </c>
      <c r="AB11" s="19">
        <f t="shared" si="15"/>
        <v>-7812.3610000000335</v>
      </c>
      <c r="AC11" s="19">
        <f t="shared" si="16"/>
        <v>288692.67374999996</v>
      </c>
      <c r="AD11" s="19">
        <f t="shared" si="17"/>
        <v>286739.58349999995</v>
      </c>
      <c r="AE11" s="19">
        <f t="shared" si="18"/>
        <v>284786.49324999994</v>
      </c>
      <c r="AF11" s="19">
        <f t="shared" si="19"/>
        <v>282833.40299999993</v>
      </c>
      <c r="AG11" s="19">
        <f t="shared" si="20"/>
        <v>-5982.850999999966</v>
      </c>
      <c r="AH11" s="19">
        <f t="shared" si="21"/>
        <v>281337.69024999993</v>
      </c>
      <c r="AI11" s="19">
        <f t="shared" si="22"/>
        <v>279841.97749999992</v>
      </c>
      <c r="AJ11" s="19">
        <f t="shared" si="23"/>
        <v>278346.26474999991</v>
      </c>
      <c r="AK11" s="19">
        <f t="shared" si="24"/>
        <v>276850.55199999991</v>
      </c>
    </row>
    <row r="12" spans="1:37">
      <c r="A12" s="13">
        <v>8</v>
      </c>
      <c r="B12" s="13" t="s">
        <v>64</v>
      </c>
      <c r="C12" s="22">
        <v>417796.42</v>
      </c>
      <c r="D12" s="22">
        <v>427430.027</v>
      </c>
      <c r="E12" s="22">
        <v>459166.22</v>
      </c>
      <c r="F12" s="22">
        <v>476290.19699999999</v>
      </c>
      <c r="G12" s="22">
        <v>486857.75900000002</v>
      </c>
      <c r="H12" s="22">
        <v>515187.55300000001</v>
      </c>
      <c r="I12" s="22">
        <v>540446.93700000003</v>
      </c>
      <c r="J12" s="22">
        <v>558439.59600000002</v>
      </c>
      <c r="K12" s="22">
        <v>567395.31000000006</v>
      </c>
      <c r="M12" s="19">
        <f t="shared" si="0"/>
        <v>10567.562000000034</v>
      </c>
      <c r="N12" s="19">
        <f t="shared" si="1"/>
        <v>478932.08750000002</v>
      </c>
      <c r="O12" s="19">
        <f t="shared" si="2"/>
        <v>481573.978</v>
      </c>
      <c r="P12" s="19">
        <f t="shared" si="3"/>
        <v>484215.86849999998</v>
      </c>
      <c r="Q12" s="19">
        <f t="shared" si="4"/>
        <v>486857.75899999996</v>
      </c>
      <c r="R12" s="19">
        <f t="shared" si="5"/>
        <v>28329.793999999994</v>
      </c>
      <c r="S12" s="19">
        <f t="shared" si="6"/>
        <v>493940.20749999996</v>
      </c>
      <c r="T12" s="19">
        <f t="shared" si="7"/>
        <v>501022.65599999996</v>
      </c>
      <c r="U12" s="19">
        <f t="shared" si="8"/>
        <v>508105.10449999996</v>
      </c>
      <c r="V12" s="19">
        <f t="shared" si="9"/>
        <v>515187.55299999996</v>
      </c>
      <c r="W12" s="19">
        <f t="shared" si="10"/>
        <v>25259.38400000002</v>
      </c>
      <c r="X12" s="19">
        <f t="shared" si="11"/>
        <v>521502.39899999998</v>
      </c>
      <c r="Y12" s="19">
        <f t="shared" si="12"/>
        <v>527817.245</v>
      </c>
      <c r="Z12" s="19">
        <f t="shared" si="13"/>
        <v>534132.09100000001</v>
      </c>
      <c r="AA12" s="19">
        <f t="shared" si="14"/>
        <v>540446.93700000003</v>
      </c>
      <c r="AB12" s="19">
        <f t="shared" si="15"/>
        <v>17992.658999999985</v>
      </c>
      <c r="AC12" s="19">
        <f t="shared" si="16"/>
        <v>544945.10175000003</v>
      </c>
      <c r="AD12" s="19">
        <f t="shared" si="17"/>
        <v>549443.26650000003</v>
      </c>
      <c r="AE12" s="19">
        <f t="shared" si="18"/>
        <v>553941.43125000002</v>
      </c>
      <c r="AF12" s="19">
        <f t="shared" si="19"/>
        <v>558439.59600000002</v>
      </c>
      <c r="AG12" s="19">
        <f t="shared" si="20"/>
        <v>8955.7140000000363</v>
      </c>
      <c r="AH12" s="19">
        <f t="shared" si="21"/>
        <v>560678.52450000006</v>
      </c>
      <c r="AI12" s="19">
        <f t="shared" si="22"/>
        <v>562917.4530000001</v>
      </c>
      <c r="AJ12" s="19">
        <f t="shared" si="23"/>
        <v>565156.38150000013</v>
      </c>
      <c r="AK12" s="19">
        <f t="shared" si="24"/>
        <v>567395.31000000017</v>
      </c>
    </row>
    <row r="13" spans="1:37">
      <c r="A13" s="13">
        <v>9</v>
      </c>
      <c r="B13" s="13" t="s">
        <v>116</v>
      </c>
      <c r="C13" s="22">
        <v>2446910.4389999998</v>
      </c>
      <c r="D13" s="22">
        <v>2533806.8930000002</v>
      </c>
      <c r="E13" s="22">
        <v>2633934.642</v>
      </c>
      <c r="F13" s="22">
        <v>2673066.3309999998</v>
      </c>
      <c r="G13" s="22">
        <v>2729859.4539999999</v>
      </c>
      <c r="H13" s="22">
        <v>2836540.2519999999</v>
      </c>
      <c r="I13" s="22">
        <v>2961597.62</v>
      </c>
      <c r="J13" s="22">
        <v>3046955.9249999998</v>
      </c>
      <c r="K13" s="22">
        <v>3129179.8769999999</v>
      </c>
      <c r="M13" s="19">
        <f t="shared" si="0"/>
        <v>56793.123000000138</v>
      </c>
      <c r="N13" s="19">
        <f t="shared" si="1"/>
        <v>2687264.6117499997</v>
      </c>
      <c r="O13" s="19">
        <f t="shared" si="2"/>
        <v>2701462.8924999996</v>
      </c>
      <c r="P13" s="19">
        <f t="shared" si="3"/>
        <v>2715661.1732499995</v>
      </c>
      <c r="Q13" s="19">
        <f t="shared" si="4"/>
        <v>2729859.4539999994</v>
      </c>
      <c r="R13" s="19">
        <f t="shared" si="5"/>
        <v>106680.79799999995</v>
      </c>
      <c r="S13" s="19">
        <f t="shared" si="6"/>
        <v>2756529.6534999995</v>
      </c>
      <c r="T13" s="19">
        <f t="shared" si="7"/>
        <v>2783199.8529999997</v>
      </c>
      <c r="U13" s="19">
        <f t="shared" si="8"/>
        <v>2809870.0524999998</v>
      </c>
      <c r="V13" s="19">
        <f t="shared" si="9"/>
        <v>2836540.2519999999</v>
      </c>
      <c r="W13" s="19">
        <f t="shared" si="10"/>
        <v>125057.36800000025</v>
      </c>
      <c r="X13" s="19">
        <f t="shared" si="11"/>
        <v>2867804.594</v>
      </c>
      <c r="Y13" s="19">
        <f t="shared" si="12"/>
        <v>2899068.9360000002</v>
      </c>
      <c r="Z13" s="19">
        <f t="shared" si="13"/>
        <v>2930333.2780000004</v>
      </c>
      <c r="AA13" s="19">
        <f t="shared" si="14"/>
        <v>2961597.6200000006</v>
      </c>
      <c r="AB13" s="19">
        <f t="shared" si="15"/>
        <v>85358.304999999702</v>
      </c>
      <c r="AC13" s="19">
        <f t="shared" si="16"/>
        <v>2982937.1962500005</v>
      </c>
      <c r="AD13" s="19">
        <f t="shared" si="17"/>
        <v>3004276.7725000004</v>
      </c>
      <c r="AE13" s="19">
        <f t="shared" si="18"/>
        <v>3025616.3487500004</v>
      </c>
      <c r="AF13" s="19">
        <f t="shared" si="19"/>
        <v>3046955.9250000003</v>
      </c>
      <c r="AG13" s="19">
        <f t="shared" si="20"/>
        <v>82223.952000000048</v>
      </c>
      <c r="AH13" s="19">
        <f t="shared" si="21"/>
        <v>3067511.9130000002</v>
      </c>
      <c r="AI13" s="19">
        <f t="shared" si="22"/>
        <v>3088067.9010000001</v>
      </c>
      <c r="AJ13" s="19">
        <f t="shared" si="23"/>
        <v>3108623.889</v>
      </c>
      <c r="AK13" s="19">
        <f t="shared" si="24"/>
        <v>3129179.8769999999</v>
      </c>
    </row>
    <row r="14" spans="1:37">
      <c r="A14" s="13">
        <v>10</v>
      </c>
      <c r="B14" s="13" t="s">
        <v>66</v>
      </c>
      <c r="C14" s="22">
        <v>169268.084</v>
      </c>
      <c r="D14" s="22">
        <v>176314.71299999999</v>
      </c>
      <c r="E14" s="22">
        <v>182943.05600000001</v>
      </c>
      <c r="F14" s="22">
        <v>189052.81200000001</v>
      </c>
      <c r="G14" s="22">
        <v>193539.476</v>
      </c>
      <c r="H14" s="22">
        <v>194989.45699999999</v>
      </c>
      <c r="I14" s="22">
        <v>202282.36799999999</v>
      </c>
      <c r="J14" s="22">
        <v>199507.56</v>
      </c>
      <c r="K14" s="22">
        <v>201196.05</v>
      </c>
      <c r="M14" s="19">
        <f t="shared" si="0"/>
        <v>4486.6639999999898</v>
      </c>
      <c r="N14" s="19">
        <f t="shared" si="1"/>
        <v>190174.478</v>
      </c>
      <c r="O14" s="19">
        <f t="shared" si="2"/>
        <v>191296.144</v>
      </c>
      <c r="P14" s="19">
        <f t="shared" si="3"/>
        <v>192417.81</v>
      </c>
      <c r="Q14" s="19">
        <f t="shared" si="4"/>
        <v>193539.476</v>
      </c>
      <c r="R14" s="19">
        <f t="shared" si="5"/>
        <v>1449.9809999999998</v>
      </c>
      <c r="S14" s="19">
        <f t="shared" si="6"/>
        <v>193901.97125</v>
      </c>
      <c r="T14" s="19">
        <f t="shared" si="7"/>
        <v>194264.46650000001</v>
      </c>
      <c r="U14" s="19">
        <f t="shared" si="8"/>
        <v>194626.96175000002</v>
      </c>
      <c r="V14" s="19">
        <f t="shared" si="9"/>
        <v>194989.45700000002</v>
      </c>
      <c r="W14" s="19">
        <f t="shared" si="10"/>
        <v>7292.9109999999928</v>
      </c>
      <c r="X14" s="19">
        <f t="shared" si="11"/>
        <v>196812.68475000001</v>
      </c>
      <c r="Y14" s="19">
        <f t="shared" si="12"/>
        <v>198635.91250000001</v>
      </c>
      <c r="Z14" s="19">
        <f t="shared" si="13"/>
        <v>200459.14025</v>
      </c>
      <c r="AA14" s="19">
        <f t="shared" si="14"/>
        <v>202282.36799999999</v>
      </c>
      <c r="AB14" s="19">
        <f t="shared" si="15"/>
        <v>-2774.80799999999</v>
      </c>
      <c r="AC14" s="19">
        <f t="shared" si="16"/>
        <v>201588.666</v>
      </c>
      <c r="AD14" s="19">
        <f t="shared" si="17"/>
        <v>200894.96400000001</v>
      </c>
      <c r="AE14" s="19">
        <f t="shared" si="18"/>
        <v>200201.26200000002</v>
      </c>
      <c r="AF14" s="19">
        <f t="shared" si="19"/>
        <v>199507.56000000003</v>
      </c>
      <c r="AG14" s="19">
        <f t="shared" si="20"/>
        <v>1688.4899999999907</v>
      </c>
      <c r="AH14" s="19">
        <f t="shared" si="21"/>
        <v>199929.68250000002</v>
      </c>
      <c r="AI14" s="19">
        <f t="shared" si="22"/>
        <v>200351.80500000002</v>
      </c>
      <c r="AJ14" s="19">
        <f t="shared" si="23"/>
        <v>200773.92750000002</v>
      </c>
      <c r="AK14" s="19">
        <f t="shared" si="24"/>
        <v>201196.05000000002</v>
      </c>
    </row>
    <row r="15" spans="1:37">
      <c r="A15" s="13">
        <v>11</v>
      </c>
      <c r="B15" s="13" t="s">
        <v>67</v>
      </c>
      <c r="C15" s="22">
        <v>517168.68099999998</v>
      </c>
      <c r="D15" s="22">
        <v>548163.17000000004</v>
      </c>
      <c r="E15" s="22">
        <v>570921.98699999996</v>
      </c>
      <c r="F15" s="22">
        <v>594575.53200000001</v>
      </c>
      <c r="G15" s="22">
        <v>621005.83600000001</v>
      </c>
      <c r="H15" s="22">
        <v>661221.48800000001</v>
      </c>
      <c r="I15" s="22">
        <v>689277.31400000001</v>
      </c>
      <c r="J15" s="22">
        <v>721583.58200000005</v>
      </c>
      <c r="K15" s="22">
        <v>729919.38899999997</v>
      </c>
      <c r="M15" s="19">
        <f t="shared" si="0"/>
        <v>26430.304000000004</v>
      </c>
      <c r="N15" s="19">
        <f t="shared" si="1"/>
        <v>601183.10800000001</v>
      </c>
      <c r="O15" s="19">
        <f t="shared" si="2"/>
        <v>607790.68400000001</v>
      </c>
      <c r="P15" s="19">
        <f t="shared" si="3"/>
        <v>614398.26</v>
      </c>
      <c r="Q15" s="19">
        <f t="shared" si="4"/>
        <v>621005.83600000001</v>
      </c>
      <c r="R15" s="19">
        <f t="shared" si="5"/>
        <v>40215.652000000002</v>
      </c>
      <c r="S15" s="19">
        <f t="shared" si="6"/>
        <v>631059.74900000007</v>
      </c>
      <c r="T15" s="19">
        <f t="shared" si="7"/>
        <v>641113.66200000001</v>
      </c>
      <c r="U15" s="19">
        <f t="shared" si="8"/>
        <v>651167.57499999995</v>
      </c>
      <c r="V15" s="19">
        <f t="shared" si="9"/>
        <v>661221.4879999999</v>
      </c>
      <c r="W15" s="19">
        <f t="shared" si="10"/>
        <v>28055.826000000001</v>
      </c>
      <c r="X15" s="19">
        <f t="shared" si="11"/>
        <v>668235.44449999987</v>
      </c>
      <c r="Y15" s="19">
        <f t="shared" si="12"/>
        <v>675249.40099999984</v>
      </c>
      <c r="Z15" s="19">
        <f t="shared" si="13"/>
        <v>682263.35749999981</v>
      </c>
      <c r="AA15" s="19">
        <f t="shared" si="14"/>
        <v>689277.31399999978</v>
      </c>
      <c r="AB15" s="19">
        <f t="shared" si="15"/>
        <v>32306.26800000004</v>
      </c>
      <c r="AC15" s="19">
        <f t="shared" si="16"/>
        <v>697353.88099999982</v>
      </c>
      <c r="AD15" s="19">
        <f t="shared" si="17"/>
        <v>705430.44799999986</v>
      </c>
      <c r="AE15" s="19">
        <f t="shared" si="18"/>
        <v>713507.0149999999</v>
      </c>
      <c r="AF15" s="19">
        <f t="shared" si="19"/>
        <v>721583.58199999994</v>
      </c>
      <c r="AG15" s="19">
        <f t="shared" si="20"/>
        <v>8335.8069999999134</v>
      </c>
      <c r="AH15" s="19">
        <f t="shared" si="21"/>
        <v>723667.53374999994</v>
      </c>
      <c r="AI15" s="19">
        <f t="shared" si="22"/>
        <v>725751.48549999995</v>
      </c>
      <c r="AJ15" s="19">
        <f t="shared" si="23"/>
        <v>727835.43724999996</v>
      </c>
      <c r="AK15" s="19">
        <f t="shared" si="24"/>
        <v>729919.38899999997</v>
      </c>
    </row>
    <row r="16" spans="1:37">
      <c r="A16" s="13">
        <v>12</v>
      </c>
      <c r="B16" s="13" t="s">
        <v>68</v>
      </c>
      <c r="C16" s="22">
        <v>211890.535</v>
      </c>
      <c r="D16" s="22">
        <v>214478.174</v>
      </c>
      <c r="E16" s="22">
        <v>218118.481</v>
      </c>
      <c r="F16" s="22">
        <v>218811.378</v>
      </c>
      <c r="G16" s="22">
        <v>229021.25599999999</v>
      </c>
      <c r="H16" s="22">
        <v>232024.32000000001</v>
      </c>
      <c r="I16" s="22">
        <v>236941.18299999999</v>
      </c>
      <c r="J16" s="22">
        <v>235931.00700000001</v>
      </c>
      <c r="K16" s="22">
        <v>242952.94200000001</v>
      </c>
      <c r="M16" s="19">
        <f t="shared" si="0"/>
        <v>10209.877999999997</v>
      </c>
      <c r="N16" s="19">
        <f t="shared" si="1"/>
        <v>221363.8475</v>
      </c>
      <c r="O16" s="19">
        <f t="shared" si="2"/>
        <v>223916.31700000001</v>
      </c>
      <c r="P16" s="19">
        <f t="shared" si="3"/>
        <v>226468.78650000002</v>
      </c>
      <c r="Q16" s="19">
        <f t="shared" si="4"/>
        <v>229021.25600000002</v>
      </c>
      <c r="R16" s="19">
        <f t="shared" si="5"/>
        <v>3003.064000000013</v>
      </c>
      <c r="S16" s="19">
        <f t="shared" si="6"/>
        <v>229772.02200000003</v>
      </c>
      <c r="T16" s="19">
        <f t="shared" si="7"/>
        <v>230522.78800000003</v>
      </c>
      <c r="U16" s="19">
        <f t="shared" si="8"/>
        <v>231273.55400000003</v>
      </c>
      <c r="V16" s="19">
        <f t="shared" si="9"/>
        <v>232024.32000000004</v>
      </c>
      <c r="W16" s="19">
        <f t="shared" si="10"/>
        <v>4916.862999999983</v>
      </c>
      <c r="X16" s="19">
        <f t="shared" si="11"/>
        <v>233253.53575000004</v>
      </c>
      <c r="Y16" s="19">
        <f t="shared" si="12"/>
        <v>234482.75150000004</v>
      </c>
      <c r="Z16" s="19">
        <f t="shared" si="13"/>
        <v>235711.96725000005</v>
      </c>
      <c r="AA16" s="19">
        <f t="shared" si="14"/>
        <v>236941.18300000005</v>
      </c>
      <c r="AB16" s="19">
        <f t="shared" si="15"/>
        <v>-1010.1759999999776</v>
      </c>
      <c r="AC16" s="19">
        <f t="shared" si="16"/>
        <v>236688.63900000005</v>
      </c>
      <c r="AD16" s="19">
        <f t="shared" si="17"/>
        <v>236436.09500000006</v>
      </c>
      <c r="AE16" s="19">
        <f t="shared" si="18"/>
        <v>236183.55100000006</v>
      </c>
      <c r="AF16" s="19">
        <f t="shared" si="19"/>
        <v>235931.00700000007</v>
      </c>
      <c r="AG16" s="19">
        <f t="shared" si="20"/>
        <v>7021.9349999999977</v>
      </c>
      <c r="AH16" s="19">
        <f t="shared" si="21"/>
        <v>237686.49075000006</v>
      </c>
      <c r="AI16" s="19">
        <f t="shared" si="22"/>
        <v>239441.97450000007</v>
      </c>
      <c r="AJ16" s="19">
        <f t="shared" si="23"/>
        <v>241197.45825000008</v>
      </c>
      <c r="AK16" s="19">
        <f t="shared" si="24"/>
        <v>242952.9420000001</v>
      </c>
    </row>
    <row r="17" spans="1:37">
      <c r="A17" s="13">
        <v>13</v>
      </c>
      <c r="B17" s="13" t="s">
        <v>69</v>
      </c>
      <c r="C17" s="22">
        <v>206303.584</v>
      </c>
      <c r="D17" s="22">
        <v>214569.18799999999</v>
      </c>
      <c r="E17" s="22">
        <v>222797.005</v>
      </c>
      <c r="F17" s="22">
        <v>230982.76699999999</v>
      </c>
      <c r="G17" s="22">
        <v>240079.59400000001</v>
      </c>
      <c r="H17" s="22">
        <v>253581.601</v>
      </c>
      <c r="I17" s="22">
        <v>264155.70400000003</v>
      </c>
      <c r="J17" s="22">
        <v>264114.69300000003</v>
      </c>
      <c r="K17" s="22">
        <v>272561.29700000002</v>
      </c>
      <c r="M17" s="19">
        <f t="shared" si="0"/>
        <v>9096.8270000000193</v>
      </c>
      <c r="N17" s="19">
        <f t="shared" si="1"/>
        <v>233256.97375</v>
      </c>
      <c r="O17" s="19">
        <f t="shared" si="2"/>
        <v>235531.18050000002</v>
      </c>
      <c r="P17" s="19">
        <f t="shared" si="3"/>
        <v>237805.38725000003</v>
      </c>
      <c r="Q17" s="19">
        <f t="shared" si="4"/>
        <v>240079.59400000004</v>
      </c>
      <c r="R17" s="19">
        <f t="shared" si="5"/>
        <v>13502.006999999983</v>
      </c>
      <c r="S17" s="19">
        <f t="shared" si="6"/>
        <v>243455.09575000004</v>
      </c>
      <c r="T17" s="19">
        <f t="shared" si="7"/>
        <v>246830.59750000003</v>
      </c>
      <c r="U17" s="19">
        <f t="shared" si="8"/>
        <v>250206.09925000003</v>
      </c>
      <c r="V17" s="19">
        <f t="shared" si="9"/>
        <v>253581.60100000002</v>
      </c>
      <c r="W17" s="19">
        <f t="shared" si="10"/>
        <v>10574.103000000032</v>
      </c>
      <c r="X17" s="19">
        <f t="shared" si="11"/>
        <v>256225.12675000002</v>
      </c>
      <c r="Y17" s="19">
        <f t="shared" si="12"/>
        <v>258868.65250000003</v>
      </c>
      <c r="Z17" s="19">
        <f t="shared" si="13"/>
        <v>261512.17825000003</v>
      </c>
      <c r="AA17" s="19">
        <f t="shared" si="14"/>
        <v>264155.70400000003</v>
      </c>
      <c r="AB17" s="19">
        <f t="shared" si="15"/>
        <v>-41.010999999998603</v>
      </c>
      <c r="AC17" s="19">
        <f t="shared" si="16"/>
        <v>264145.45125000004</v>
      </c>
      <c r="AD17" s="19">
        <f t="shared" si="17"/>
        <v>264135.19850000006</v>
      </c>
      <c r="AE17" s="19">
        <f t="shared" si="18"/>
        <v>264124.94575000007</v>
      </c>
      <c r="AF17" s="19">
        <f t="shared" si="19"/>
        <v>264114.69300000009</v>
      </c>
      <c r="AG17" s="19">
        <f t="shared" si="20"/>
        <v>8446.6039999999921</v>
      </c>
      <c r="AH17" s="19">
        <f t="shared" si="21"/>
        <v>266226.3440000001</v>
      </c>
      <c r="AI17" s="19">
        <f t="shared" si="22"/>
        <v>268337.99500000011</v>
      </c>
      <c r="AJ17" s="19">
        <f t="shared" si="23"/>
        <v>270449.64600000012</v>
      </c>
      <c r="AK17" s="19">
        <f t="shared" si="24"/>
        <v>272561.29700000014</v>
      </c>
    </row>
    <row r="18" spans="1:37">
      <c r="A18" s="13">
        <v>14</v>
      </c>
      <c r="B18" s="13" t="s">
        <v>70</v>
      </c>
      <c r="C18" s="22">
        <v>925371.83700000006</v>
      </c>
      <c r="D18" s="22">
        <v>953148.05599999998</v>
      </c>
      <c r="E18" s="22">
        <v>995285.99899999995</v>
      </c>
      <c r="F18" s="22">
        <v>1018578.607</v>
      </c>
      <c r="G18" s="22">
        <v>1062083.7760000001</v>
      </c>
      <c r="H18" s="22">
        <v>1107681.987</v>
      </c>
      <c r="I18" s="22">
        <v>1162001.0619999999</v>
      </c>
      <c r="J18" s="22">
        <v>1192385.6510000001</v>
      </c>
      <c r="K18" s="22">
        <v>1226570.1410000001</v>
      </c>
      <c r="M18" s="19">
        <f t="shared" si="0"/>
        <v>43505.169000000111</v>
      </c>
      <c r="N18" s="19">
        <f t="shared" si="1"/>
        <v>1029454.89925</v>
      </c>
      <c r="O18" s="19">
        <f t="shared" si="2"/>
        <v>1040331.1915000001</v>
      </c>
      <c r="P18" s="19">
        <f t="shared" si="3"/>
        <v>1051207.4837500001</v>
      </c>
      <c r="Q18" s="19">
        <f t="shared" si="4"/>
        <v>1062083.7760000001</v>
      </c>
      <c r="R18" s="19">
        <f t="shared" si="5"/>
        <v>45598.210999999894</v>
      </c>
      <c r="S18" s="19">
        <f t="shared" si="6"/>
        <v>1073483.3287500001</v>
      </c>
      <c r="T18" s="19">
        <f t="shared" si="7"/>
        <v>1084882.8815000001</v>
      </c>
      <c r="U18" s="19">
        <f t="shared" si="8"/>
        <v>1096282.4342500002</v>
      </c>
      <c r="V18" s="19">
        <f t="shared" si="9"/>
        <v>1107681.9870000002</v>
      </c>
      <c r="W18" s="19">
        <f t="shared" si="10"/>
        <v>54319.074999999953</v>
      </c>
      <c r="X18" s="19">
        <f t="shared" si="11"/>
        <v>1121261.7557500002</v>
      </c>
      <c r="Y18" s="19">
        <f t="shared" si="12"/>
        <v>1134841.5245000003</v>
      </c>
      <c r="Z18" s="19">
        <f t="shared" si="13"/>
        <v>1148421.2932500003</v>
      </c>
      <c r="AA18" s="19">
        <f t="shared" si="14"/>
        <v>1162001.0620000004</v>
      </c>
      <c r="AB18" s="19">
        <f t="shared" si="15"/>
        <v>30384.589000000153</v>
      </c>
      <c r="AC18" s="19">
        <f t="shared" si="16"/>
        <v>1169597.2092500003</v>
      </c>
      <c r="AD18" s="19">
        <f t="shared" si="17"/>
        <v>1177193.3565000002</v>
      </c>
      <c r="AE18" s="19">
        <f t="shared" si="18"/>
        <v>1184789.5037500001</v>
      </c>
      <c r="AF18" s="19">
        <f t="shared" si="19"/>
        <v>1192385.6510000001</v>
      </c>
      <c r="AG18" s="19">
        <f t="shared" si="20"/>
        <v>34184.489999999991</v>
      </c>
      <c r="AH18" s="19">
        <f t="shared" si="21"/>
        <v>1200931.7735000001</v>
      </c>
      <c r="AI18" s="19">
        <f t="shared" si="22"/>
        <v>1209477.8960000002</v>
      </c>
      <c r="AJ18" s="19">
        <f t="shared" si="23"/>
        <v>1218024.0185000002</v>
      </c>
      <c r="AK18" s="19">
        <f t="shared" si="24"/>
        <v>1226570.1410000003</v>
      </c>
    </row>
    <row r="19" spans="1:37">
      <c r="A19" s="13">
        <v>15</v>
      </c>
      <c r="B19" s="13" t="s">
        <v>117</v>
      </c>
      <c r="C19" s="22">
        <v>1226813.6869999999</v>
      </c>
      <c r="D19" s="22">
        <v>1283448.1969999999</v>
      </c>
      <c r="E19" s="22">
        <v>1339994.611</v>
      </c>
      <c r="F19" s="22">
        <v>1365154.2290000001</v>
      </c>
      <c r="G19" s="22">
        <v>1405514.291</v>
      </c>
      <c r="H19" s="22">
        <v>1438521.879</v>
      </c>
      <c r="I19" s="22">
        <v>1481449.9680000001</v>
      </c>
      <c r="J19" s="22">
        <v>1542591.568</v>
      </c>
      <c r="K19" s="22">
        <v>1584063.7849999999</v>
      </c>
      <c r="M19" s="19">
        <f t="shared" si="0"/>
        <v>40360.061999999918</v>
      </c>
      <c r="N19" s="19">
        <f t="shared" si="1"/>
        <v>1375244.2445</v>
      </c>
      <c r="O19" s="19">
        <f t="shared" si="2"/>
        <v>1385334.26</v>
      </c>
      <c r="P19" s="19">
        <f t="shared" si="3"/>
        <v>1395424.2755</v>
      </c>
      <c r="Q19" s="19">
        <f t="shared" si="4"/>
        <v>1405514.291</v>
      </c>
      <c r="R19" s="19">
        <f t="shared" si="5"/>
        <v>33007.587999999989</v>
      </c>
      <c r="S19" s="19">
        <f t="shared" si="6"/>
        <v>1413766.1880000001</v>
      </c>
      <c r="T19" s="19">
        <f t="shared" si="7"/>
        <v>1422018.085</v>
      </c>
      <c r="U19" s="19">
        <f t="shared" si="8"/>
        <v>1430269.9819999998</v>
      </c>
      <c r="V19" s="19">
        <f t="shared" si="9"/>
        <v>1438521.8789999997</v>
      </c>
      <c r="W19" s="19">
        <f t="shared" si="10"/>
        <v>42928.089000000153</v>
      </c>
      <c r="X19" s="19">
        <f t="shared" si="11"/>
        <v>1449253.9012499996</v>
      </c>
      <c r="Y19" s="19">
        <f t="shared" si="12"/>
        <v>1459985.9234999996</v>
      </c>
      <c r="Z19" s="19">
        <f t="shared" si="13"/>
        <v>1470717.9457499995</v>
      </c>
      <c r="AA19" s="19">
        <f t="shared" si="14"/>
        <v>1481449.9679999994</v>
      </c>
      <c r="AB19" s="19">
        <f t="shared" si="15"/>
        <v>61141.59999999986</v>
      </c>
      <c r="AC19" s="19">
        <f t="shared" si="16"/>
        <v>1496735.3679999993</v>
      </c>
      <c r="AD19" s="19">
        <f t="shared" si="17"/>
        <v>1512020.7679999992</v>
      </c>
      <c r="AE19" s="19">
        <f t="shared" si="18"/>
        <v>1527306.1679999991</v>
      </c>
      <c r="AF19" s="19">
        <f t="shared" si="19"/>
        <v>1542591.567999999</v>
      </c>
      <c r="AG19" s="19">
        <f t="shared" si="20"/>
        <v>41472.216999999946</v>
      </c>
      <c r="AH19" s="19">
        <f t="shared" si="21"/>
        <v>1552959.6222499991</v>
      </c>
      <c r="AI19" s="19">
        <f t="shared" si="22"/>
        <v>1563327.6764999991</v>
      </c>
      <c r="AJ19" s="19">
        <f t="shared" si="23"/>
        <v>1573695.7307499992</v>
      </c>
      <c r="AK19" s="19">
        <f t="shared" si="24"/>
        <v>1584063.7849999992</v>
      </c>
    </row>
    <row r="20" spans="1:37">
      <c r="A20" s="13">
        <v>16</v>
      </c>
      <c r="B20" s="13" t="s">
        <v>118</v>
      </c>
      <c r="C20" s="22">
        <v>329767.26</v>
      </c>
      <c r="D20" s="22">
        <v>343275.66399999999</v>
      </c>
      <c r="E20" s="22">
        <v>352030.38699999999</v>
      </c>
      <c r="F20" s="22">
        <v>359465.98700000002</v>
      </c>
      <c r="G20" s="22">
        <v>383195.32</v>
      </c>
      <c r="H20" s="22">
        <v>391667.43099999998</v>
      </c>
      <c r="I20" s="22">
        <v>408268.91800000001</v>
      </c>
      <c r="J20" s="22">
        <v>422124.7</v>
      </c>
      <c r="K20" s="22">
        <v>430351.92599999998</v>
      </c>
      <c r="M20" s="19">
        <f t="shared" si="0"/>
        <v>23729.332999999984</v>
      </c>
      <c r="N20" s="19">
        <f t="shared" si="1"/>
        <v>365398.32024999999</v>
      </c>
      <c r="O20" s="19">
        <f t="shared" si="2"/>
        <v>371330.65350000001</v>
      </c>
      <c r="P20" s="19">
        <f t="shared" si="3"/>
        <v>377262.98675000004</v>
      </c>
      <c r="Q20" s="19">
        <f t="shared" si="4"/>
        <v>383195.32000000007</v>
      </c>
      <c r="R20" s="19">
        <f t="shared" si="5"/>
        <v>8472.1109999999753</v>
      </c>
      <c r="S20" s="19">
        <f t="shared" si="6"/>
        <v>385313.34775000007</v>
      </c>
      <c r="T20" s="19">
        <f t="shared" si="7"/>
        <v>387431.37550000008</v>
      </c>
      <c r="U20" s="19">
        <f t="shared" si="8"/>
        <v>389549.40325000009</v>
      </c>
      <c r="V20" s="19">
        <f t="shared" si="9"/>
        <v>391667.4310000001</v>
      </c>
      <c r="W20" s="19">
        <f t="shared" si="10"/>
        <v>16601.487000000023</v>
      </c>
      <c r="X20" s="19">
        <f t="shared" si="11"/>
        <v>395817.80275000009</v>
      </c>
      <c r="Y20" s="19">
        <f t="shared" si="12"/>
        <v>399968.17450000008</v>
      </c>
      <c r="Z20" s="19">
        <f t="shared" si="13"/>
        <v>404118.54625000007</v>
      </c>
      <c r="AA20" s="19">
        <f t="shared" si="14"/>
        <v>408268.91800000006</v>
      </c>
      <c r="AB20" s="19">
        <f t="shared" si="15"/>
        <v>13855.782000000007</v>
      </c>
      <c r="AC20" s="19">
        <f t="shared" si="16"/>
        <v>411732.86350000009</v>
      </c>
      <c r="AD20" s="19">
        <f t="shared" si="17"/>
        <v>415196.80900000012</v>
      </c>
      <c r="AE20" s="19">
        <f t="shared" si="18"/>
        <v>418660.75450000016</v>
      </c>
      <c r="AF20" s="19">
        <f t="shared" si="19"/>
        <v>422124.70000000019</v>
      </c>
      <c r="AG20" s="19">
        <f t="shared" si="20"/>
        <v>8227.225999999966</v>
      </c>
      <c r="AH20" s="19">
        <f t="shared" si="21"/>
        <v>424181.50650000019</v>
      </c>
      <c r="AI20" s="19">
        <f t="shared" si="22"/>
        <v>426238.3130000002</v>
      </c>
      <c r="AJ20" s="19">
        <f t="shared" si="23"/>
        <v>428295.1195000002</v>
      </c>
      <c r="AK20" s="19">
        <f t="shared" si="24"/>
        <v>430351.92600000021</v>
      </c>
    </row>
    <row r="21" spans="1:37">
      <c r="A21" s="13">
        <v>17</v>
      </c>
      <c r="B21" s="13" t="s">
        <v>73</v>
      </c>
      <c r="C21" s="22">
        <v>174984.467</v>
      </c>
      <c r="D21" s="22">
        <v>174678.08799999999</v>
      </c>
      <c r="E21" s="22">
        <v>175717.837</v>
      </c>
      <c r="F21" s="22">
        <v>182126.14300000001</v>
      </c>
      <c r="G21" s="22">
        <v>184150.26300000001</v>
      </c>
      <c r="H21" s="22">
        <v>186472.28200000001</v>
      </c>
      <c r="I21" s="22">
        <v>192344.91099999999</v>
      </c>
      <c r="J21" s="22">
        <v>202253.571</v>
      </c>
      <c r="K21" s="22">
        <v>201299.745</v>
      </c>
      <c r="M21" s="19">
        <f t="shared" si="0"/>
        <v>2024.1199999999953</v>
      </c>
      <c r="N21" s="19">
        <f t="shared" si="1"/>
        <v>182632.17300000001</v>
      </c>
      <c r="O21" s="19">
        <f t="shared" si="2"/>
        <v>183138.20300000001</v>
      </c>
      <c r="P21" s="19">
        <f t="shared" si="3"/>
        <v>183644.23300000001</v>
      </c>
      <c r="Q21" s="19">
        <f t="shared" si="4"/>
        <v>184150.26300000001</v>
      </c>
      <c r="R21" s="19">
        <f t="shared" si="5"/>
        <v>2322.0190000000002</v>
      </c>
      <c r="S21" s="19">
        <f t="shared" si="6"/>
        <v>184730.76775</v>
      </c>
      <c r="T21" s="19">
        <f t="shared" si="7"/>
        <v>185311.27249999999</v>
      </c>
      <c r="U21" s="19">
        <f t="shared" si="8"/>
        <v>185891.77724999998</v>
      </c>
      <c r="V21" s="19">
        <f t="shared" si="9"/>
        <v>186472.28199999998</v>
      </c>
      <c r="W21" s="19">
        <f t="shared" si="10"/>
        <v>5872.6289999999863</v>
      </c>
      <c r="X21" s="19">
        <f t="shared" si="11"/>
        <v>187940.43924999997</v>
      </c>
      <c r="Y21" s="19">
        <f t="shared" si="12"/>
        <v>189408.59649999996</v>
      </c>
      <c r="Z21" s="19">
        <f t="shared" si="13"/>
        <v>190876.75374999995</v>
      </c>
      <c r="AA21" s="19">
        <f t="shared" si="14"/>
        <v>192344.91099999993</v>
      </c>
      <c r="AB21" s="19">
        <f t="shared" si="15"/>
        <v>9908.6600000000035</v>
      </c>
      <c r="AC21" s="19">
        <f t="shared" si="16"/>
        <v>194822.07599999994</v>
      </c>
      <c r="AD21" s="19">
        <f t="shared" si="17"/>
        <v>197299.24099999995</v>
      </c>
      <c r="AE21" s="19">
        <f t="shared" si="18"/>
        <v>199776.40599999996</v>
      </c>
      <c r="AF21" s="19">
        <f t="shared" si="19"/>
        <v>202253.57099999997</v>
      </c>
      <c r="AG21" s="19">
        <f t="shared" si="20"/>
        <v>-953.82600000000093</v>
      </c>
      <c r="AH21" s="19">
        <f t="shared" si="21"/>
        <v>202015.11449999997</v>
      </c>
      <c r="AI21" s="19">
        <f t="shared" si="22"/>
        <v>201776.65799999997</v>
      </c>
      <c r="AJ21" s="19">
        <f t="shared" si="23"/>
        <v>201538.20149999997</v>
      </c>
      <c r="AK21" s="19">
        <f t="shared" si="24"/>
        <v>201299.74499999997</v>
      </c>
    </row>
    <row r="22" spans="1:37">
      <c r="A22" s="13">
        <v>18</v>
      </c>
      <c r="B22" s="13" t="s">
        <v>74</v>
      </c>
      <c r="C22" s="22">
        <v>97786.134000000005</v>
      </c>
      <c r="D22" s="22">
        <v>100704.16</v>
      </c>
      <c r="E22" s="22">
        <v>100800.21799999999</v>
      </c>
      <c r="F22" s="22">
        <v>103627.459</v>
      </c>
      <c r="G22" s="22">
        <v>109267.967</v>
      </c>
      <c r="H22" s="22">
        <v>114883.65399999999</v>
      </c>
      <c r="I22" s="22">
        <v>119686.74</v>
      </c>
      <c r="J22" s="22">
        <v>121602.292</v>
      </c>
      <c r="K22" s="22">
        <v>120415.54700000001</v>
      </c>
      <c r="M22" s="19">
        <f t="shared" si="0"/>
        <v>5640.5080000000016</v>
      </c>
      <c r="N22" s="19">
        <f t="shared" si="1"/>
        <v>105037.58600000001</v>
      </c>
      <c r="O22" s="19">
        <f t="shared" si="2"/>
        <v>106447.71300000002</v>
      </c>
      <c r="P22" s="19">
        <f t="shared" si="3"/>
        <v>107857.84000000003</v>
      </c>
      <c r="Q22" s="19">
        <f t="shared" si="4"/>
        <v>109267.96700000003</v>
      </c>
      <c r="R22" s="19">
        <f t="shared" si="5"/>
        <v>5615.6869999999908</v>
      </c>
      <c r="S22" s="19">
        <f t="shared" si="6"/>
        <v>110671.88875000003</v>
      </c>
      <c r="T22" s="19">
        <f t="shared" si="7"/>
        <v>112075.81050000002</v>
      </c>
      <c r="U22" s="19">
        <f t="shared" si="8"/>
        <v>113479.73225000002</v>
      </c>
      <c r="V22" s="19">
        <f t="shared" si="9"/>
        <v>114883.65400000001</v>
      </c>
      <c r="W22" s="19">
        <f t="shared" si="10"/>
        <v>4803.0860000000102</v>
      </c>
      <c r="X22" s="19">
        <f t="shared" si="11"/>
        <v>116084.42550000001</v>
      </c>
      <c r="Y22" s="19">
        <f t="shared" si="12"/>
        <v>117285.19700000001</v>
      </c>
      <c r="Z22" s="19">
        <f t="shared" si="13"/>
        <v>118485.96850000002</v>
      </c>
      <c r="AA22" s="19">
        <f t="shared" si="14"/>
        <v>119686.74000000002</v>
      </c>
      <c r="AB22" s="19">
        <f t="shared" si="15"/>
        <v>1915.551999999996</v>
      </c>
      <c r="AC22" s="19">
        <f t="shared" si="16"/>
        <v>120165.62800000003</v>
      </c>
      <c r="AD22" s="19">
        <f t="shared" si="17"/>
        <v>120644.51600000003</v>
      </c>
      <c r="AE22" s="19">
        <f t="shared" si="18"/>
        <v>121123.40400000004</v>
      </c>
      <c r="AF22" s="19">
        <f t="shared" si="19"/>
        <v>121602.29200000004</v>
      </c>
      <c r="AG22" s="19">
        <f t="shared" si="20"/>
        <v>-1186.7449999999953</v>
      </c>
      <c r="AH22" s="19">
        <f t="shared" si="21"/>
        <v>121305.60575000005</v>
      </c>
      <c r="AI22" s="19">
        <f t="shared" si="22"/>
        <v>121008.91950000005</v>
      </c>
      <c r="AJ22" s="19">
        <f t="shared" si="23"/>
        <v>120712.23325000005</v>
      </c>
      <c r="AK22" s="19">
        <f t="shared" si="24"/>
        <v>120415.54700000005</v>
      </c>
    </row>
    <row r="23" spans="1:37">
      <c r="A23" s="13">
        <v>19</v>
      </c>
      <c r="B23" s="13" t="s">
        <v>119</v>
      </c>
      <c r="C23" s="22">
        <v>1025184.258</v>
      </c>
      <c r="D23" s="22">
        <v>1069812.2679999999</v>
      </c>
      <c r="E23" s="22">
        <v>1113817.7660000001</v>
      </c>
      <c r="F23" s="22">
        <v>1124999.8929999999</v>
      </c>
      <c r="G23" s="22">
        <v>1162064.865</v>
      </c>
      <c r="H23" s="22">
        <v>1219286.8459999999</v>
      </c>
      <c r="I23" s="22">
        <v>1239320.882</v>
      </c>
      <c r="J23" s="22">
        <v>1278690.6159999999</v>
      </c>
      <c r="K23" s="22">
        <v>1324742.9650000001</v>
      </c>
      <c r="M23" s="19">
        <f t="shared" si="0"/>
        <v>37064.972000000067</v>
      </c>
      <c r="N23" s="19">
        <f t="shared" si="1"/>
        <v>1134266.1359999999</v>
      </c>
      <c r="O23" s="19">
        <f t="shared" si="2"/>
        <v>1143532.379</v>
      </c>
      <c r="P23" s="19">
        <f t="shared" si="3"/>
        <v>1152798.622</v>
      </c>
      <c r="Q23" s="19">
        <f t="shared" si="4"/>
        <v>1162064.865</v>
      </c>
      <c r="R23" s="19">
        <f t="shared" si="5"/>
        <v>57221.980999999912</v>
      </c>
      <c r="S23" s="19">
        <f t="shared" si="6"/>
        <v>1176370.3602499999</v>
      </c>
      <c r="T23" s="19">
        <f t="shared" si="7"/>
        <v>1190675.8554999998</v>
      </c>
      <c r="U23" s="19">
        <f t="shared" si="8"/>
        <v>1204981.3507499998</v>
      </c>
      <c r="V23" s="19">
        <f t="shared" si="9"/>
        <v>1219286.8459999997</v>
      </c>
      <c r="W23" s="19">
        <f t="shared" si="10"/>
        <v>20034.03600000008</v>
      </c>
      <c r="X23" s="19">
        <f t="shared" si="11"/>
        <v>1224295.3549999997</v>
      </c>
      <c r="Y23" s="19">
        <f t="shared" si="12"/>
        <v>1229303.8639999998</v>
      </c>
      <c r="Z23" s="19">
        <f t="shared" si="13"/>
        <v>1234312.3729999999</v>
      </c>
      <c r="AA23" s="19">
        <f t="shared" si="14"/>
        <v>1239320.882</v>
      </c>
      <c r="AB23" s="19">
        <f t="shared" si="15"/>
        <v>39369.733999999939</v>
      </c>
      <c r="AC23" s="19">
        <f t="shared" si="16"/>
        <v>1249163.3155</v>
      </c>
      <c r="AD23" s="19">
        <f t="shared" si="17"/>
        <v>1259005.7490000001</v>
      </c>
      <c r="AE23" s="19">
        <f t="shared" si="18"/>
        <v>1268848.1825000001</v>
      </c>
      <c r="AF23" s="19">
        <f t="shared" si="19"/>
        <v>1278690.6160000002</v>
      </c>
      <c r="AG23" s="19">
        <f t="shared" si="20"/>
        <v>46052.349000000162</v>
      </c>
      <c r="AH23" s="19">
        <f t="shared" si="21"/>
        <v>1290203.7032500003</v>
      </c>
      <c r="AI23" s="19">
        <f t="shared" si="22"/>
        <v>1301716.7905000004</v>
      </c>
      <c r="AJ23" s="19">
        <f t="shared" si="23"/>
        <v>1313229.8777500005</v>
      </c>
      <c r="AK23" s="19">
        <f t="shared" si="24"/>
        <v>1324742.9650000005</v>
      </c>
    </row>
    <row r="24" spans="1:37">
      <c r="A24" s="13">
        <v>20</v>
      </c>
      <c r="B24" s="13" t="s">
        <v>76</v>
      </c>
      <c r="C24" s="22">
        <v>228089.144</v>
      </c>
      <c r="D24" s="22">
        <v>234955.83799999999</v>
      </c>
      <c r="E24" s="22">
        <v>239680.171</v>
      </c>
      <c r="F24" s="22">
        <v>245515.976</v>
      </c>
      <c r="G24" s="22">
        <v>250555.69399999999</v>
      </c>
      <c r="H24" s="22">
        <v>260507.541</v>
      </c>
      <c r="I24" s="22">
        <v>256411.476</v>
      </c>
      <c r="J24" s="22">
        <v>250441.891</v>
      </c>
      <c r="K24" s="22">
        <v>262170.23800000001</v>
      </c>
      <c r="M24" s="19">
        <f t="shared" si="0"/>
        <v>5039.7179999999935</v>
      </c>
      <c r="N24" s="19">
        <f t="shared" si="1"/>
        <v>246775.90549999999</v>
      </c>
      <c r="O24" s="19">
        <f t="shared" si="2"/>
        <v>248035.83499999999</v>
      </c>
      <c r="P24" s="19">
        <f t="shared" si="3"/>
        <v>249295.76449999999</v>
      </c>
      <c r="Q24" s="19">
        <f t="shared" si="4"/>
        <v>250555.69399999999</v>
      </c>
      <c r="R24" s="19">
        <f t="shared" si="5"/>
        <v>9951.8470000000088</v>
      </c>
      <c r="S24" s="19">
        <f t="shared" si="6"/>
        <v>253043.65574999998</v>
      </c>
      <c r="T24" s="19">
        <f t="shared" si="7"/>
        <v>255531.61749999999</v>
      </c>
      <c r="U24" s="19">
        <f t="shared" si="8"/>
        <v>258019.57925000001</v>
      </c>
      <c r="V24" s="19">
        <f t="shared" si="9"/>
        <v>260507.54100000003</v>
      </c>
      <c r="W24" s="19">
        <f t="shared" si="10"/>
        <v>-4096.0650000000023</v>
      </c>
      <c r="X24" s="19">
        <f t="shared" si="11"/>
        <v>259483.52475000004</v>
      </c>
      <c r="Y24" s="19">
        <f t="shared" si="12"/>
        <v>258459.50850000005</v>
      </c>
      <c r="Z24" s="19">
        <f t="shared" si="13"/>
        <v>257435.49225000007</v>
      </c>
      <c r="AA24" s="19">
        <f t="shared" si="14"/>
        <v>256411.47600000008</v>
      </c>
      <c r="AB24" s="19">
        <f t="shared" si="15"/>
        <v>-5969.5849999999919</v>
      </c>
      <c r="AC24" s="19">
        <f t="shared" si="16"/>
        <v>254919.07975000009</v>
      </c>
      <c r="AD24" s="19">
        <f t="shared" si="17"/>
        <v>253426.6835000001</v>
      </c>
      <c r="AE24" s="19">
        <f t="shared" si="18"/>
        <v>251934.28725000011</v>
      </c>
      <c r="AF24" s="19">
        <f t="shared" si="19"/>
        <v>250441.89100000012</v>
      </c>
      <c r="AG24" s="19">
        <f t="shared" si="20"/>
        <v>11728.347000000009</v>
      </c>
      <c r="AH24" s="19">
        <f t="shared" si="21"/>
        <v>253373.97775000014</v>
      </c>
      <c r="AI24" s="19">
        <f t="shared" si="22"/>
        <v>256306.06450000015</v>
      </c>
      <c r="AJ24" s="19">
        <f t="shared" si="23"/>
        <v>259238.15125000017</v>
      </c>
      <c r="AK24" s="19">
        <f t="shared" si="24"/>
        <v>262170.23800000019</v>
      </c>
    </row>
    <row r="25" spans="1:37">
      <c r="A25" s="13">
        <v>21</v>
      </c>
      <c r="B25" s="13" t="s">
        <v>77</v>
      </c>
      <c r="C25" s="22">
        <v>469967.84</v>
      </c>
      <c r="D25" s="22">
        <v>493353.22399999999</v>
      </c>
      <c r="E25" s="22">
        <v>524226.05800000002</v>
      </c>
      <c r="F25" s="22">
        <v>519256.53499999997</v>
      </c>
      <c r="G25" s="22">
        <v>524307.54599999997</v>
      </c>
      <c r="H25" s="22">
        <v>539447.24699999997</v>
      </c>
      <c r="I25" s="22">
        <v>553071.56999999995</v>
      </c>
      <c r="J25" s="22">
        <v>587299.17200000002</v>
      </c>
      <c r="K25" s="22">
        <v>601167.72600000002</v>
      </c>
      <c r="M25" s="19">
        <f t="shared" si="0"/>
        <v>5051.0109999999986</v>
      </c>
      <c r="N25" s="19">
        <f t="shared" si="1"/>
        <v>520519.28774999996</v>
      </c>
      <c r="O25" s="19">
        <f t="shared" si="2"/>
        <v>521782.04049999994</v>
      </c>
      <c r="P25" s="19">
        <f t="shared" si="3"/>
        <v>523044.79324999993</v>
      </c>
      <c r="Q25" s="19">
        <f t="shared" si="4"/>
        <v>524307.54599999997</v>
      </c>
      <c r="R25" s="19">
        <f t="shared" si="5"/>
        <v>15139.701000000001</v>
      </c>
      <c r="S25" s="19">
        <f t="shared" si="6"/>
        <v>528092.47124999994</v>
      </c>
      <c r="T25" s="19">
        <f t="shared" si="7"/>
        <v>531877.39649999992</v>
      </c>
      <c r="U25" s="19">
        <f t="shared" si="8"/>
        <v>535662.32174999989</v>
      </c>
      <c r="V25" s="19">
        <f t="shared" si="9"/>
        <v>539447.24699999986</v>
      </c>
      <c r="W25" s="19">
        <f t="shared" si="10"/>
        <v>13624.322999999975</v>
      </c>
      <c r="X25" s="19">
        <f t="shared" si="11"/>
        <v>542853.32774999982</v>
      </c>
      <c r="Y25" s="19">
        <f t="shared" si="12"/>
        <v>546259.40849999979</v>
      </c>
      <c r="Z25" s="19">
        <f t="shared" si="13"/>
        <v>549665.48924999975</v>
      </c>
      <c r="AA25" s="19">
        <f t="shared" si="14"/>
        <v>553071.56999999972</v>
      </c>
      <c r="AB25" s="19">
        <f t="shared" si="15"/>
        <v>34227.602000000072</v>
      </c>
      <c r="AC25" s="19">
        <f t="shared" si="16"/>
        <v>561628.4704999997</v>
      </c>
      <c r="AD25" s="19">
        <f t="shared" si="17"/>
        <v>570185.37099999969</v>
      </c>
      <c r="AE25" s="19">
        <f t="shared" si="18"/>
        <v>578742.27149999968</v>
      </c>
      <c r="AF25" s="19">
        <f t="shared" si="19"/>
        <v>587299.17199999967</v>
      </c>
      <c r="AG25" s="19">
        <f t="shared" si="20"/>
        <v>13868.554000000004</v>
      </c>
      <c r="AH25" s="19">
        <f t="shared" si="21"/>
        <v>590766.31049999967</v>
      </c>
      <c r="AI25" s="19">
        <f t="shared" si="22"/>
        <v>594233.44899999967</v>
      </c>
      <c r="AJ25" s="19">
        <f t="shared" si="23"/>
        <v>597700.58749999967</v>
      </c>
      <c r="AK25" s="19">
        <f t="shared" si="24"/>
        <v>601167.72599999967</v>
      </c>
    </row>
    <row r="26" spans="1:37">
      <c r="A26" s="13">
        <v>22</v>
      </c>
      <c r="B26" s="13" t="s">
        <v>120</v>
      </c>
      <c r="C26" s="22">
        <v>287403.16899999999</v>
      </c>
      <c r="D26" s="22">
        <v>308865.228</v>
      </c>
      <c r="E26" s="22">
        <v>318294.37199999997</v>
      </c>
      <c r="F26" s="22">
        <v>319989.728</v>
      </c>
      <c r="G26" s="22">
        <v>345653.114</v>
      </c>
      <c r="H26" s="22">
        <v>369835.745</v>
      </c>
      <c r="I26" s="22">
        <v>385705.11099999998</v>
      </c>
      <c r="J26" s="22">
        <v>401850.47100000002</v>
      </c>
      <c r="K26" s="22">
        <v>413808.11800000002</v>
      </c>
      <c r="M26" s="19">
        <f t="shared" si="0"/>
        <v>25663.385999999999</v>
      </c>
      <c r="N26" s="19">
        <f t="shared" si="1"/>
        <v>326405.57449999999</v>
      </c>
      <c r="O26" s="19">
        <f t="shared" si="2"/>
        <v>332821.42099999997</v>
      </c>
      <c r="P26" s="19">
        <f t="shared" si="3"/>
        <v>339237.26749999996</v>
      </c>
      <c r="Q26" s="19">
        <f t="shared" si="4"/>
        <v>345653.11399999994</v>
      </c>
      <c r="R26" s="19">
        <f t="shared" si="5"/>
        <v>24182.630999999994</v>
      </c>
      <c r="S26" s="19">
        <f t="shared" si="6"/>
        <v>351698.77174999996</v>
      </c>
      <c r="T26" s="19">
        <f t="shared" si="7"/>
        <v>357744.42949999997</v>
      </c>
      <c r="U26" s="19">
        <f t="shared" si="8"/>
        <v>363790.08724999998</v>
      </c>
      <c r="V26" s="19">
        <f t="shared" si="9"/>
        <v>369835.745</v>
      </c>
      <c r="W26" s="19">
        <f t="shared" si="10"/>
        <v>15869.36599999998</v>
      </c>
      <c r="X26" s="19">
        <f t="shared" si="11"/>
        <v>373803.08649999998</v>
      </c>
      <c r="Y26" s="19">
        <f t="shared" si="12"/>
        <v>377770.42799999996</v>
      </c>
      <c r="Z26" s="19">
        <f t="shared" si="13"/>
        <v>381737.76949999994</v>
      </c>
      <c r="AA26" s="19">
        <f t="shared" si="14"/>
        <v>385705.11099999992</v>
      </c>
      <c r="AB26" s="19">
        <f t="shared" si="15"/>
        <v>16145.360000000044</v>
      </c>
      <c r="AC26" s="19">
        <f t="shared" si="16"/>
        <v>389741.45099999994</v>
      </c>
      <c r="AD26" s="19">
        <f t="shared" si="17"/>
        <v>393777.79099999997</v>
      </c>
      <c r="AE26" s="19">
        <f t="shared" si="18"/>
        <v>397814.13099999999</v>
      </c>
      <c r="AF26" s="19">
        <f t="shared" si="19"/>
        <v>401850.47100000002</v>
      </c>
      <c r="AG26" s="19">
        <f t="shared" si="20"/>
        <v>11957.646999999997</v>
      </c>
      <c r="AH26" s="19">
        <f t="shared" si="21"/>
        <v>404839.88274999999</v>
      </c>
      <c r="AI26" s="19">
        <f t="shared" si="22"/>
        <v>407829.29449999996</v>
      </c>
      <c r="AJ26" s="19">
        <f t="shared" si="23"/>
        <v>410818.70624999993</v>
      </c>
      <c r="AK26" s="19">
        <f t="shared" si="24"/>
        <v>413808.1179999999</v>
      </c>
    </row>
    <row r="27" spans="1:37">
      <c r="A27" s="13">
        <v>23</v>
      </c>
      <c r="B27" s="13" t="s">
        <v>79</v>
      </c>
      <c r="C27" s="22">
        <v>195148.82800000001</v>
      </c>
      <c r="D27" s="22">
        <v>206053.84899999999</v>
      </c>
      <c r="E27" s="22">
        <v>215709.87100000001</v>
      </c>
      <c r="F27" s="22">
        <v>225272.66699999999</v>
      </c>
      <c r="G27" s="22">
        <v>233661.538</v>
      </c>
      <c r="H27" s="22">
        <v>245512.27499999999</v>
      </c>
      <c r="I27" s="22">
        <v>263378.223</v>
      </c>
      <c r="J27" s="22">
        <v>274581.26500000001</v>
      </c>
      <c r="K27" s="22">
        <v>288571.66100000002</v>
      </c>
      <c r="M27" s="19">
        <f t="shared" si="0"/>
        <v>8388.8710000000137</v>
      </c>
      <c r="N27" s="19">
        <f t="shared" si="1"/>
        <v>227369.88475</v>
      </c>
      <c r="O27" s="19">
        <f t="shared" si="2"/>
        <v>229467.10250000001</v>
      </c>
      <c r="P27" s="19">
        <f t="shared" si="3"/>
        <v>231564.32025000002</v>
      </c>
      <c r="Q27" s="19">
        <f t="shared" si="4"/>
        <v>233661.53800000003</v>
      </c>
      <c r="R27" s="19">
        <f t="shared" si="5"/>
        <v>11850.736999999994</v>
      </c>
      <c r="S27" s="19">
        <f t="shared" si="6"/>
        <v>236624.22225000002</v>
      </c>
      <c r="T27" s="19">
        <f t="shared" si="7"/>
        <v>239586.90650000001</v>
      </c>
      <c r="U27" s="19">
        <f t="shared" si="8"/>
        <v>242549.59075</v>
      </c>
      <c r="V27" s="19">
        <f t="shared" si="9"/>
        <v>245512.27499999999</v>
      </c>
      <c r="W27" s="19">
        <f t="shared" si="10"/>
        <v>17865.948000000004</v>
      </c>
      <c r="X27" s="19">
        <f t="shared" si="11"/>
        <v>249978.76199999999</v>
      </c>
      <c r="Y27" s="19">
        <f t="shared" si="12"/>
        <v>254445.24899999998</v>
      </c>
      <c r="Z27" s="19">
        <f t="shared" si="13"/>
        <v>258911.73599999998</v>
      </c>
      <c r="AA27" s="19">
        <f t="shared" si="14"/>
        <v>263378.223</v>
      </c>
      <c r="AB27" s="19">
        <f t="shared" si="15"/>
        <v>11203.042000000016</v>
      </c>
      <c r="AC27" s="19">
        <f t="shared" si="16"/>
        <v>266178.98349999997</v>
      </c>
      <c r="AD27" s="19">
        <f t="shared" si="17"/>
        <v>268979.74399999995</v>
      </c>
      <c r="AE27" s="19">
        <f t="shared" si="18"/>
        <v>271780.50449999992</v>
      </c>
      <c r="AF27" s="19">
        <f t="shared" si="19"/>
        <v>274581.2649999999</v>
      </c>
      <c r="AG27" s="19">
        <f t="shared" si="20"/>
        <v>13990.396000000008</v>
      </c>
      <c r="AH27" s="19">
        <f t="shared" si="21"/>
        <v>278078.86399999988</v>
      </c>
      <c r="AI27" s="19">
        <f t="shared" si="22"/>
        <v>281576.46299999987</v>
      </c>
      <c r="AJ27" s="19">
        <f t="shared" si="23"/>
        <v>285074.06199999986</v>
      </c>
      <c r="AK27" s="19">
        <f t="shared" si="24"/>
        <v>288571.66099999985</v>
      </c>
    </row>
    <row r="28" spans="1:37">
      <c r="A28" s="13">
        <v>24</v>
      </c>
      <c r="B28" s="13" t="s">
        <v>121</v>
      </c>
      <c r="C28" s="22">
        <v>269397.21999999997</v>
      </c>
      <c r="D28" s="22">
        <v>283881.74599999998</v>
      </c>
      <c r="E28" s="22">
        <v>297293.962</v>
      </c>
      <c r="F28" s="22">
        <v>307896.46999999997</v>
      </c>
      <c r="G28" s="22">
        <v>315395.65299999999</v>
      </c>
      <c r="H28" s="22">
        <v>330163.06</v>
      </c>
      <c r="I28" s="22">
        <v>342485.81699999998</v>
      </c>
      <c r="J28" s="22">
        <v>358909.59</v>
      </c>
      <c r="K28" s="22">
        <v>374094.011</v>
      </c>
      <c r="M28" s="19">
        <f t="shared" si="0"/>
        <v>7499.1830000000191</v>
      </c>
      <c r="N28" s="19">
        <f t="shared" si="1"/>
        <v>309771.26574999996</v>
      </c>
      <c r="O28" s="19">
        <f t="shared" si="2"/>
        <v>311646.06149999995</v>
      </c>
      <c r="P28" s="19">
        <f t="shared" si="3"/>
        <v>313520.85724999994</v>
      </c>
      <c r="Q28" s="19">
        <f t="shared" si="4"/>
        <v>315395.65299999993</v>
      </c>
      <c r="R28" s="19">
        <f t="shared" si="5"/>
        <v>14767.407000000007</v>
      </c>
      <c r="S28" s="19">
        <f t="shared" si="6"/>
        <v>319087.50474999996</v>
      </c>
      <c r="T28" s="19">
        <f t="shared" si="7"/>
        <v>322779.35649999999</v>
      </c>
      <c r="U28" s="19">
        <f t="shared" si="8"/>
        <v>326471.20825000003</v>
      </c>
      <c r="V28" s="19">
        <f t="shared" si="9"/>
        <v>330163.06000000006</v>
      </c>
      <c r="W28" s="19">
        <f t="shared" si="10"/>
        <v>12322.756999999983</v>
      </c>
      <c r="X28" s="19">
        <f t="shared" si="11"/>
        <v>333243.74925000005</v>
      </c>
      <c r="Y28" s="19">
        <f t="shared" si="12"/>
        <v>336324.43850000005</v>
      </c>
      <c r="Z28" s="19">
        <f t="shared" si="13"/>
        <v>339405.12775000004</v>
      </c>
      <c r="AA28" s="19">
        <f t="shared" si="14"/>
        <v>342485.81700000004</v>
      </c>
      <c r="AB28" s="19">
        <f t="shared" si="15"/>
        <v>16423.773000000045</v>
      </c>
      <c r="AC28" s="19">
        <f t="shared" si="16"/>
        <v>346591.76025000005</v>
      </c>
      <c r="AD28" s="19">
        <f t="shared" si="17"/>
        <v>350697.70350000006</v>
      </c>
      <c r="AE28" s="19">
        <f t="shared" si="18"/>
        <v>354803.64675000007</v>
      </c>
      <c r="AF28" s="19">
        <f t="shared" si="19"/>
        <v>358909.59000000008</v>
      </c>
      <c r="AG28" s="19">
        <f t="shared" si="20"/>
        <v>15184.420999999973</v>
      </c>
      <c r="AH28" s="19">
        <f t="shared" si="21"/>
        <v>362705.69525000011</v>
      </c>
      <c r="AI28" s="19">
        <f t="shared" si="22"/>
        <v>366501.80050000013</v>
      </c>
      <c r="AJ28" s="19">
        <f t="shared" si="23"/>
        <v>370297.90575000015</v>
      </c>
      <c r="AK28" s="19">
        <f t="shared" si="24"/>
        <v>374094.01100000017</v>
      </c>
    </row>
    <row r="29" spans="1:37">
      <c r="A29" s="13">
        <v>25</v>
      </c>
      <c r="B29" s="13" t="s">
        <v>81</v>
      </c>
      <c r="C29" s="22">
        <v>312655.11300000001</v>
      </c>
      <c r="D29" s="22">
        <v>318762.63799999998</v>
      </c>
      <c r="E29" s="22">
        <v>330191.38699999999</v>
      </c>
      <c r="F29" s="22">
        <v>334097.30699999997</v>
      </c>
      <c r="G29" s="22">
        <v>341211.83100000001</v>
      </c>
      <c r="H29" s="22">
        <v>361904.43599999999</v>
      </c>
      <c r="I29" s="22">
        <v>381837.76400000002</v>
      </c>
      <c r="J29" s="22">
        <v>385283.092</v>
      </c>
      <c r="K29" s="22">
        <v>395849.29300000001</v>
      </c>
      <c r="M29" s="19">
        <f t="shared" si="0"/>
        <v>7114.524000000034</v>
      </c>
      <c r="N29" s="19">
        <f t="shared" si="1"/>
        <v>335875.93799999997</v>
      </c>
      <c r="O29" s="19">
        <f t="shared" si="2"/>
        <v>337654.56899999996</v>
      </c>
      <c r="P29" s="19">
        <f t="shared" si="3"/>
        <v>339433.19999999995</v>
      </c>
      <c r="Q29" s="19">
        <f t="shared" si="4"/>
        <v>341211.83099999995</v>
      </c>
      <c r="R29" s="19">
        <f t="shared" si="5"/>
        <v>20692.604999999981</v>
      </c>
      <c r="S29" s="19">
        <f t="shared" si="6"/>
        <v>346384.98224999994</v>
      </c>
      <c r="T29" s="19">
        <f t="shared" si="7"/>
        <v>351558.13349999994</v>
      </c>
      <c r="U29" s="19">
        <f t="shared" si="8"/>
        <v>356731.28474999993</v>
      </c>
      <c r="V29" s="19">
        <f t="shared" si="9"/>
        <v>361904.43599999993</v>
      </c>
      <c r="W29" s="19">
        <f t="shared" si="10"/>
        <v>19933.328000000038</v>
      </c>
      <c r="X29" s="19">
        <f t="shared" si="11"/>
        <v>366887.76799999992</v>
      </c>
      <c r="Y29" s="19">
        <f t="shared" si="12"/>
        <v>371871.09999999992</v>
      </c>
      <c r="Z29" s="19">
        <f t="shared" si="13"/>
        <v>376854.43199999991</v>
      </c>
      <c r="AA29" s="19">
        <f t="shared" si="14"/>
        <v>381837.76399999991</v>
      </c>
      <c r="AB29" s="19">
        <f t="shared" si="15"/>
        <v>3445.3279999999795</v>
      </c>
      <c r="AC29" s="19">
        <f t="shared" si="16"/>
        <v>382699.0959999999</v>
      </c>
      <c r="AD29" s="19">
        <f t="shared" si="17"/>
        <v>383560.4279999999</v>
      </c>
      <c r="AE29" s="19">
        <f t="shared" si="18"/>
        <v>384421.75999999989</v>
      </c>
      <c r="AF29" s="19">
        <f t="shared" si="19"/>
        <v>385283.09199999989</v>
      </c>
      <c r="AG29" s="19">
        <f t="shared" si="20"/>
        <v>10566.201000000001</v>
      </c>
      <c r="AH29" s="19">
        <f t="shared" si="21"/>
        <v>387924.64224999992</v>
      </c>
      <c r="AI29" s="19">
        <f t="shared" si="22"/>
        <v>390566.19249999989</v>
      </c>
      <c r="AJ29" s="19">
        <f t="shared" si="23"/>
        <v>393207.74274999986</v>
      </c>
      <c r="AK29" s="19">
        <f t="shared" si="24"/>
        <v>395849.29299999983</v>
      </c>
    </row>
    <row r="30" spans="1:37">
      <c r="A30" s="13">
        <v>26</v>
      </c>
      <c r="B30" s="13" t="s">
        <v>82</v>
      </c>
      <c r="C30" s="22">
        <v>431501.91899999999</v>
      </c>
      <c r="D30" s="22">
        <v>471510.17099999997</v>
      </c>
      <c r="E30" s="22">
        <v>495926.03100000002</v>
      </c>
      <c r="F30" s="22">
        <v>510315.674</v>
      </c>
      <c r="G30" s="22">
        <v>519083.26400000002</v>
      </c>
      <c r="H30" s="22">
        <v>537497.66700000002</v>
      </c>
      <c r="I30" s="22">
        <v>567563.28</v>
      </c>
      <c r="J30" s="22">
        <v>572012.56700000004</v>
      </c>
      <c r="K30" s="22">
        <v>578668.79</v>
      </c>
      <c r="M30" s="19">
        <f t="shared" si="0"/>
        <v>8767.5900000000256</v>
      </c>
      <c r="N30" s="19">
        <f t="shared" si="1"/>
        <v>512507.57150000002</v>
      </c>
      <c r="O30" s="19">
        <f t="shared" si="2"/>
        <v>514699.46900000004</v>
      </c>
      <c r="P30" s="19">
        <f t="shared" si="3"/>
        <v>516891.36650000006</v>
      </c>
      <c r="Q30" s="19">
        <f t="shared" si="4"/>
        <v>519083.26400000008</v>
      </c>
      <c r="R30" s="19">
        <f t="shared" si="5"/>
        <v>18414.402999999991</v>
      </c>
      <c r="S30" s="19">
        <f t="shared" si="6"/>
        <v>523686.86475000007</v>
      </c>
      <c r="T30" s="19">
        <f t="shared" si="7"/>
        <v>528290.46550000005</v>
      </c>
      <c r="U30" s="19">
        <f t="shared" si="8"/>
        <v>532894.06625000003</v>
      </c>
      <c r="V30" s="19">
        <f t="shared" si="9"/>
        <v>537497.66700000002</v>
      </c>
      <c r="W30" s="19">
        <f t="shared" si="10"/>
        <v>30065.613000000012</v>
      </c>
      <c r="X30" s="19">
        <f t="shared" si="11"/>
        <v>545014.07024999999</v>
      </c>
      <c r="Y30" s="19">
        <f t="shared" si="12"/>
        <v>552530.47349999996</v>
      </c>
      <c r="Z30" s="19">
        <f t="shared" si="13"/>
        <v>560046.87674999994</v>
      </c>
      <c r="AA30" s="19">
        <f t="shared" si="14"/>
        <v>567563.27999999991</v>
      </c>
      <c r="AB30" s="19">
        <f t="shared" si="15"/>
        <v>4449.2870000000112</v>
      </c>
      <c r="AC30" s="19">
        <f t="shared" si="16"/>
        <v>568675.60174999991</v>
      </c>
      <c r="AD30" s="19">
        <f t="shared" si="17"/>
        <v>569787.92349999992</v>
      </c>
      <c r="AE30" s="19">
        <f t="shared" si="18"/>
        <v>570900.24524999992</v>
      </c>
      <c r="AF30" s="19">
        <f t="shared" si="19"/>
        <v>572012.56699999992</v>
      </c>
      <c r="AG30" s="19">
        <f t="shared" si="20"/>
        <v>6656.2229999999981</v>
      </c>
      <c r="AH30" s="19">
        <f t="shared" si="21"/>
        <v>573676.62274999986</v>
      </c>
      <c r="AI30" s="19">
        <f t="shared" si="22"/>
        <v>575340.67849999992</v>
      </c>
      <c r="AJ30" s="19">
        <f t="shared" si="23"/>
        <v>577004.73424999998</v>
      </c>
      <c r="AK30" s="19">
        <f t="shared" si="24"/>
        <v>578668.79</v>
      </c>
    </row>
    <row r="31" spans="1:37">
      <c r="A31" s="13">
        <v>27</v>
      </c>
      <c r="B31" s="13" t="s">
        <v>83</v>
      </c>
      <c r="C31" s="22">
        <v>525011.91700000002</v>
      </c>
      <c r="D31" s="22">
        <v>549751.13100000005</v>
      </c>
      <c r="E31" s="22">
        <v>564003.81099999999</v>
      </c>
      <c r="F31" s="22">
        <v>553628.20499999996</v>
      </c>
      <c r="G31" s="22">
        <v>562825.47100000002</v>
      </c>
      <c r="H31" s="22">
        <v>559067.97100000002</v>
      </c>
      <c r="I31" s="22">
        <v>529902.799</v>
      </c>
      <c r="J31" s="22">
        <v>505141.84899999999</v>
      </c>
      <c r="K31" s="22">
        <v>463733.20799999998</v>
      </c>
      <c r="M31" s="19">
        <f t="shared" si="0"/>
        <v>9197.2660000000615</v>
      </c>
      <c r="N31" s="19">
        <f t="shared" si="1"/>
        <v>555927.52150000003</v>
      </c>
      <c r="O31" s="19">
        <f t="shared" si="2"/>
        <v>558226.83799999999</v>
      </c>
      <c r="P31" s="19">
        <f t="shared" si="3"/>
        <v>560526.15449999995</v>
      </c>
      <c r="Q31" s="19">
        <f t="shared" si="4"/>
        <v>562825.4709999999</v>
      </c>
      <c r="R31" s="19">
        <f t="shared" si="5"/>
        <v>-3757.5</v>
      </c>
      <c r="S31" s="19">
        <f t="shared" si="6"/>
        <v>561886.0959999999</v>
      </c>
      <c r="T31" s="19">
        <f t="shared" si="7"/>
        <v>560946.7209999999</v>
      </c>
      <c r="U31" s="19">
        <f t="shared" si="8"/>
        <v>560007.3459999999</v>
      </c>
      <c r="V31" s="19">
        <f t="shared" si="9"/>
        <v>559067.9709999999</v>
      </c>
      <c r="W31" s="19">
        <f t="shared" si="10"/>
        <v>-29165.17200000002</v>
      </c>
      <c r="X31" s="19">
        <f t="shared" si="11"/>
        <v>551776.67799999984</v>
      </c>
      <c r="Y31" s="19">
        <f t="shared" si="12"/>
        <v>544485.38499999978</v>
      </c>
      <c r="Z31" s="19">
        <f t="shared" si="13"/>
        <v>537194.09199999971</v>
      </c>
      <c r="AA31" s="19">
        <f t="shared" si="14"/>
        <v>529902.79899999965</v>
      </c>
      <c r="AB31" s="19">
        <f t="shared" si="15"/>
        <v>-24760.950000000012</v>
      </c>
      <c r="AC31" s="19">
        <f t="shared" si="16"/>
        <v>523712.56149999966</v>
      </c>
      <c r="AD31" s="19">
        <f t="shared" si="17"/>
        <v>517522.32399999967</v>
      </c>
      <c r="AE31" s="19">
        <f t="shared" si="18"/>
        <v>511332.08649999968</v>
      </c>
      <c r="AF31" s="19">
        <f t="shared" si="19"/>
        <v>505141.8489999997</v>
      </c>
      <c r="AG31" s="19">
        <f t="shared" si="20"/>
        <v>-41408.641000000003</v>
      </c>
      <c r="AH31" s="19">
        <f t="shared" si="21"/>
        <v>494789.68874999968</v>
      </c>
      <c r="AI31" s="19">
        <f t="shared" si="22"/>
        <v>484437.52849999967</v>
      </c>
      <c r="AJ31" s="19">
        <f t="shared" si="23"/>
        <v>474085.36824999965</v>
      </c>
      <c r="AK31" s="19">
        <f t="shared" si="24"/>
        <v>463733.20799999963</v>
      </c>
    </row>
    <row r="32" spans="1:37">
      <c r="A32" s="13">
        <v>28</v>
      </c>
      <c r="B32" s="13" t="s">
        <v>84</v>
      </c>
      <c r="C32" s="22">
        <v>448215.11599999998</v>
      </c>
      <c r="D32" s="22">
        <v>456768.53499999997</v>
      </c>
      <c r="E32" s="22">
        <v>466371.32199999999</v>
      </c>
      <c r="F32" s="22">
        <v>473241.40100000001</v>
      </c>
      <c r="G32" s="22">
        <v>478550.58100000001</v>
      </c>
      <c r="H32" s="22">
        <v>490612.61599999998</v>
      </c>
      <c r="I32" s="22">
        <v>490716.23700000002</v>
      </c>
      <c r="J32" s="22">
        <v>490025.603</v>
      </c>
      <c r="K32" s="22">
        <v>500964.94699999999</v>
      </c>
      <c r="M32" s="19">
        <f t="shared" si="0"/>
        <v>5309.179999999993</v>
      </c>
      <c r="N32" s="19">
        <f t="shared" si="1"/>
        <v>474568.696</v>
      </c>
      <c r="O32" s="19">
        <f t="shared" si="2"/>
        <v>475895.99099999998</v>
      </c>
      <c r="P32" s="19">
        <f t="shared" si="3"/>
        <v>477223.28599999996</v>
      </c>
      <c r="Q32" s="19">
        <f t="shared" si="4"/>
        <v>478550.58099999995</v>
      </c>
      <c r="R32" s="19">
        <f t="shared" si="5"/>
        <v>12062.034999999974</v>
      </c>
      <c r="S32" s="19">
        <f t="shared" si="6"/>
        <v>481566.08974999993</v>
      </c>
      <c r="T32" s="19">
        <f t="shared" si="7"/>
        <v>484581.59849999991</v>
      </c>
      <c r="U32" s="19">
        <f t="shared" si="8"/>
        <v>487597.10724999988</v>
      </c>
      <c r="V32" s="19">
        <f t="shared" si="9"/>
        <v>490612.61599999986</v>
      </c>
      <c r="W32" s="19">
        <f t="shared" si="10"/>
        <v>103.62100000004284</v>
      </c>
      <c r="X32" s="19">
        <f t="shared" si="11"/>
        <v>490638.52124999987</v>
      </c>
      <c r="Y32" s="19">
        <f t="shared" si="12"/>
        <v>490664.42649999988</v>
      </c>
      <c r="Z32" s="19">
        <f t="shared" si="13"/>
        <v>490690.3317499999</v>
      </c>
      <c r="AA32" s="19">
        <f t="shared" si="14"/>
        <v>490716.23699999991</v>
      </c>
      <c r="AB32" s="19">
        <f t="shared" si="15"/>
        <v>-690.63400000002002</v>
      </c>
      <c r="AC32" s="19">
        <f t="shared" si="16"/>
        <v>490543.57849999989</v>
      </c>
      <c r="AD32" s="19">
        <f t="shared" si="17"/>
        <v>490370.91999999987</v>
      </c>
      <c r="AE32" s="19">
        <f t="shared" si="18"/>
        <v>490198.26149999985</v>
      </c>
      <c r="AF32" s="19">
        <f t="shared" si="19"/>
        <v>490025.60299999983</v>
      </c>
      <c r="AG32" s="19">
        <f t="shared" si="20"/>
        <v>10939.343999999983</v>
      </c>
      <c r="AH32" s="19">
        <f t="shared" si="21"/>
        <v>492760.43899999984</v>
      </c>
      <c r="AI32" s="19">
        <f t="shared" si="22"/>
        <v>495495.27499999985</v>
      </c>
      <c r="AJ32" s="19">
        <f t="shared" si="23"/>
        <v>498230.11099999986</v>
      </c>
      <c r="AK32" s="19">
        <f t="shared" si="24"/>
        <v>500964.94699999987</v>
      </c>
    </row>
    <row r="33" spans="1:37">
      <c r="A33" s="13">
        <v>29</v>
      </c>
      <c r="B33" s="13" t="s">
        <v>85</v>
      </c>
      <c r="C33" s="22">
        <v>88809.885999999999</v>
      </c>
      <c r="D33" s="22">
        <v>86031.739000000001</v>
      </c>
      <c r="E33" s="22">
        <v>89918.600999999995</v>
      </c>
      <c r="F33" s="22">
        <v>87657.644</v>
      </c>
      <c r="G33" s="22">
        <v>90496.304000000004</v>
      </c>
      <c r="H33" s="22">
        <v>96609.074999999997</v>
      </c>
      <c r="I33" s="22">
        <v>97224.235000000001</v>
      </c>
      <c r="J33" s="22">
        <v>96251.254000000001</v>
      </c>
      <c r="K33" s="22">
        <v>99537.520999999993</v>
      </c>
      <c r="M33" s="19">
        <f t="shared" si="0"/>
        <v>2838.6600000000035</v>
      </c>
      <c r="N33" s="19">
        <f t="shared" si="1"/>
        <v>88367.309000000008</v>
      </c>
      <c r="O33" s="19">
        <f t="shared" si="2"/>
        <v>89076.974000000017</v>
      </c>
      <c r="P33" s="19">
        <f t="shared" si="3"/>
        <v>89786.639000000025</v>
      </c>
      <c r="Q33" s="19">
        <f t="shared" si="4"/>
        <v>90496.304000000033</v>
      </c>
      <c r="R33" s="19">
        <f t="shared" si="5"/>
        <v>6112.7709999999934</v>
      </c>
      <c r="S33" s="19">
        <f t="shared" si="6"/>
        <v>92024.496750000035</v>
      </c>
      <c r="T33" s="19">
        <f t="shared" si="7"/>
        <v>93552.689500000037</v>
      </c>
      <c r="U33" s="19">
        <f t="shared" si="8"/>
        <v>95080.882250000039</v>
      </c>
      <c r="V33" s="19">
        <f t="shared" si="9"/>
        <v>96609.075000000041</v>
      </c>
      <c r="W33" s="19">
        <f t="shared" si="10"/>
        <v>615.16000000000349</v>
      </c>
      <c r="X33" s="19">
        <f t="shared" si="11"/>
        <v>96762.865000000049</v>
      </c>
      <c r="Y33" s="19">
        <f t="shared" si="12"/>
        <v>96916.655000000057</v>
      </c>
      <c r="Z33" s="19">
        <f t="shared" si="13"/>
        <v>97070.445000000065</v>
      </c>
      <c r="AA33" s="19">
        <f t="shared" si="14"/>
        <v>97224.235000000073</v>
      </c>
      <c r="AB33" s="19">
        <f t="shared" si="15"/>
        <v>-972.98099999999977</v>
      </c>
      <c r="AC33" s="19">
        <f t="shared" si="16"/>
        <v>96980.989750000066</v>
      </c>
      <c r="AD33" s="19">
        <f t="shared" si="17"/>
        <v>96737.744500000059</v>
      </c>
      <c r="AE33" s="19">
        <f t="shared" si="18"/>
        <v>96494.499250000052</v>
      </c>
      <c r="AF33" s="19">
        <f t="shared" si="19"/>
        <v>96251.254000000044</v>
      </c>
      <c r="AG33" s="19">
        <f t="shared" si="20"/>
        <v>3286.2669999999925</v>
      </c>
      <c r="AH33" s="19">
        <f t="shared" si="21"/>
        <v>97072.820750000043</v>
      </c>
      <c r="AI33" s="19">
        <f t="shared" si="22"/>
        <v>97894.387500000041</v>
      </c>
      <c r="AJ33" s="19">
        <f t="shared" si="23"/>
        <v>98715.954250000039</v>
      </c>
      <c r="AK33" s="19">
        <f t="shared" si="24"/>
        <v>99537.521000000037</v>
      </c>
    </row>
    <row r="34" spans="1:37">
      <c r="A34" s="13">
        <v>30</v>
      </c>
      <c r="B34" s="13" t="s">
        <v>86</v>
      </c>
      <c r="C34" s="22">
        <v>718148.55</v>
      </c>
      <c r="D34" s="22">
        <v>746817.73100000003</v>
      </c>
      <c r="E34" s="22">
        <v>779730.43400000001</v>
      </c>
      <c r="F34" s="22">
        <v>781357.27599999995</v>
      </c>
      <c r="G34" s="22">
        <v>790857.58100000001</v>
      </c>
      <c r="H34" s="22">
        <v>803983.3</v>
      </c>
      <c r="I34" s="22">
        <v>803426.36899999995</v>
      </c>
      <c r="J34" s="22">
        <v>797002.13800000004</v>
      </c>
      <c r="K34" s="22">
        <v>815080.51100000006</v>
      </c>
      <c r="M34" s="19">
        <f t="shared" si="0"/>
        <v>9500.3050000000512</v>
      </c>
      <c r="N34" s="19">
        <f t="shared" si="1"/>
        <v>783732.35225</v>
      </c>
      <c r="O34" s="19">
        <f t="shared" si="2"/>
        <v>786107.42850000004</v>
      </c>
      <c r="P34" s="19">
        <f t="shared" si="3"/>
        <v>788482.50475000008</v>
      </c>
      <c r="Q34" s="19">
        <f t="shared" si="4"/>
        <v>790857.58100000012</v>
      </c>
      <c r="R34" s="19">
        <f t="shared" si="5"/>
        <v>13125.719000000041</v>
      </c>
      <c r="S34" s="19">
        <f t="shared" si="6"/>
        <v>794139.01075000013</v>
      </c>
      <c r="T34" s="19">
        <f t="shared" si="7"/>
        <v>797420.44050000014</v>
      </c>
      <c r="U34" s="19">
        <f t="shared" si="8"/>
        <v>800701.87025000015</v>
      </c>
      <c r="V34" s="19">
        <f t="shared" si="9"/>
        <v>803983.30000000016</v>
      </c>
      <c r="W34" s="19">
        <f t="shared" si="10"/>
        <v>-556.93100000009872</v>
      </c>
      <c r="X34" s="19">
        <f t="shared" si="11"/>
        <v>803844.06725000008</v>
      </c>
      <c r="Y34" s="19">
        <f t="shared" si="12"/>
        <v>803704.83450000011</v>
      </c>
      <c r="Z34" s="19">
        <f t="shared" si="13"/>
        <v>803565.60175000015</v>
      </c>
      <c r="AA34" s="19">
        <f t="shared" si="14"/>
        <v>803426.36900000018</v>
      </c>
      <c r="AB34" s="19">
        <f t="shared" si="15"/>
        <v>-6424.2309999999125</v>
      </c>
      <c r="AC34" s="19">
        <f t="shared" si="16"/>
        <v>801820.31125000026</v>
      </c>
      <c r="AD34" s="19">
        <f t="shared" si="17"/>
        <v>800214.25350000034</v>
      </c>
      <c r="AE34" s="19">
        <f t="shared" si="18"/>
        <v>798608.19575000042</v>
      </c>
      <c r="AF34" s="19">
        <f t="shared" si="19"/>
        <v>797002.1380000005</v>
      </c>
      <c r="AG34" s="19">
        <f t="shared" si="20"/>
        <v>18078.373000000021</v>
      </c>
      <c r="AH34" s="19">
        <f t="shared" si="21"/>
        <v>801521.73125000054</v>
      </c>
      <c r="AI34" s="19">
        <f t="shared" si="22"/>
        <v>806041.32450000057</v>
      </c>
      <c r="AJ34" s="19">
        <f t="shared" si="23"/>
        <v>810560.9177500006</v>
      </c>
      <c r="AK34" s="19">
        <f t="shared" si="24"/>
        <v>815080.51100000064</v>
      </c>
    </row>
    <row r="35" spans="1:37">
      <c r="A35" s="13">
        <v>31</v>
      </c>
      <c r="B35" s="13" t="s">
        <v>122</v>
      </c>
      <c r="C35" s="22">
        <v>196149.981</v>
      </c>
      <c r="D35" s="22">
        <v>202893.85</v>
      </c>
      <c r="E35" s="22">
        <v>214700.59899999999</v>
      </c>
      <c r="F35" s="22">
        <v>215788.23699999999</v>
      </c>
      <c r="G35" s="22">
        <v>223091.269</v>
      </c>
      <c r="H35" s="22">
        <v>232221.15700000001</v>
      </c>
      <c r="I35" s="22">
        <v>242413.38099999999</v>
      </c>
      <c r="J35" s="22">
        <v>250889.20699999999</v>
      </c>
      <c r="K35" s="22">
        <v>258936.101</v>
      </c>
      <c r="M35" s="19">
        <f t="shared" si="0"/>
        <v>7303.0320000000065</v>
      </c>
      <c r="N35" s="19">
        <f t="shared" si="1"/>
        <v>217613.995</v>
      </c>
      <c r="O35" s="19">
        <f t="shared" si="2"/>
        <v>219439.753</v>
      </c>
      <c r="P35" s="19">
        <f t="shared" si="3"/>
        <v>221265.511</v>
      </c>
      <c r="Q35" s="19">
        <f t="shared" si="4"/>
        <v>223091.269</v>
      </c>
      <c r="R35" s="19">
        <f t="shared" si="5"/>
        <v>9129.8880000000063</v>
      </c>
      <c r="S35" s="19">
        <f t="shared" si="6"/>
        <v>225373.74100000001</v>
      </c>
      <c r="T35" s="19">
        <f t="shared" si="7"/>
        <v>227656.21300000002</v>
      </c>
      <c r="U35" s="19">
        <f t="shared" si="8"/>
        <v>229938.68500000003</v>
      </c>
      <c r="V35" s="19">
        <f t="shared" si="9"/>
        <v>232221.15700000004</v>
      </c>
      <c r="W35" s="19">
        <f t="shared" si="10"/>
        <v>10192.223999999987</v>
      </c>
      <c r="X35" s="19">
        <f t="shared" si="11"/>
        <v>234769.21300000005</v>
      </c>
      <c r="Y35" s="19">
        <f t="shared" si="12"/>
        <v>237317.26900000003</v>
      </c>
      <c r="Z35" s="19">
        <f t="shared" si="13"/>
        <v>239865.32500000001</v>
      </c>
      <c r="AA35" s="19">
        <f t="shared" si="14"/>
        <v>242413.38099999999</v>
      </c>
      <c r="AB35" s="19">
        <f t="shared" si="15"/>
        <v>8475.8260000000009</v>
      </c>
      <c r="AC35" s="19">
        <f t="shared" si="16"/>
        <v>244532.33749999999</v>
      </c>
      <c r="AD35" s="19">
        <f t="shared" si="17"/>
        <v>246651.29399999999</v>
      </c>
      <c r="AE35" s="19">
        <f t="shared" si="18"/>
        <v>248770.25049999999</v>
      </c>
      <c r="AF35" s="19">
        <f t="shared" si="19"/>
        <v>250889.20699999999</v>
      </c>
      <c r="AG35" s="19">
        <f t="shared" si="20"/>
        <v>8046.8940000000002</v>
      </c>
      <c r="AH35" s="19">
        <f t="shared" si="21"/>
        <v>252900.93049999999</v>
      </c>
      <c r="AI35" s="19">
        <f t="shared" si="22"/>
        <v>254912.65399999998</v>
      </c>
      <c r="AJ35" s="19">
        <f t="shared" si="23"/>
        <v>256924.37749999997</v>
      </c>
      <c r="AK35" s="19">
        <f t="shared" si="24"/>
        <v>258936.10099999997</v>
      </c>
    </row>
    <row r="36" spans="1:37">
      <c r="A36" s="13">
        <v>32</v>
      </c>
      <c r="B36" s="13" t="s">
        <v>88</v>
      </c>
      <c r="C36" s="22">
        <v>144730.56</v>
      </c>
      <c r="D36" s="22">
        <v>144876.886</v>
      </c>
      <c r="E36" s="22">
        <v>148728.64000000001</v>
      </c>
      <c r="F36" s="22">
        <v>146858.788</v>
      </c>
      <c r="G36" s="22">
        <v>157068.40700000001</v>
      </c>
      <c r="H36" s="22">
        <v>159227.20600000001</v>
      </c>
      <c r="I36" s="22">
        <v>156595.23000000001</v>
      </c>
      <c r="J36" s="22">
        <v>156172.432</v>
      </c>
      <c r="K36" s="22">
        <v>155967.054</v>
      </c>
      <c r="L36" s="12"/>
      <c r="M36" s="19">
        <f t="shared" si="0"/>
        <v>10209.619000000006</v>
      </c>
      <c r="N36" s="19">
        <f t="shared" si="1"/>
        <v>149411.19274999999</v>
      </c>
      <c r="O36" s="19">
        <f t="shared" si="2"/>
        <v>151963.59749999997</v>
      </c>
      <c r="P36" s="19">
        <f t="shared" si="3"/>
        <v>154516.00224999996</v>
      </c>
      <c r="Q36" s="19">
        <f t="shared" si="4"/>
        <v>157068.40699999995</v>
      </c>
      <c r="R36" s="19">
        <f t="shared" si="5"/>
        <v>2158.7989999999991</v>
      </c>
      <c r="S36" s="19">
        <f t="shared" si="6"/>
        <v>157608.10674999995</v>
      </c>
      <c r="T36" s="19">
        <f t="shared" si="7"/>
        <v>158147.80649999995</v>
      </c>
      <c r="U36" s="19">
        <f t="shared" si="8"/>
        <v>158687.50624999995</v>
      </c>
      <c r="V36" s="19">
        <f t="shared" si="9"/>
        <v>159227.20599999995</v>
      </c>
      <c r="W36" s="19">
        <f t="shared" si="10"/>
        <v>-2631.9759999999951</v>
      </c>
      <c r="X36" s="19">
        <f t="shared" si="11"/>
        <v>158569.21199999994</v>
      </c>
      <c r="Y36" s="19">
        <f t="shared" si="12"/>
        <v>157911.21799999994</v>
      </c>
      <c r="Z36" s="19">
        <f t="shared" si="13"/>
        <v>157253.22399999993</v>
      </c>
      <c r="AA36" s="19">
        <f t="shared" si="14"/>
        <v>156595.22999999992</v>
      </c>
      <c r="AB36" s="19">
        <f t="shared" si="15"/>
        <v>-422.79800000000978</v>
      </c>
      <c r="AC36" s="19">
        <f t="shared" si="16"/>
        <v>156489.53049999994</v>
      </c>
      <c r="AD36" s="19">
        <f t="shared" si="17"/>
        <v>156383.83099999995</v>
      </c>
      <c r="AE36" s="19">
        <f t="shared" si="18"/>
        <v>156278.13149999996</v>
      </c>
      <c r="AF36" s="19">
        <f t="shared" si="19"/>
        <v>156172.43199999997</v>
      </c>
      <c r="AG36" s="19">
        <f t="shared" si="20"/>
        <v>-205.37799999999697</v>
      </c>
      <c r="AH36" s="19">
        <f t="shared" si="21"/>
        <v>156121.08749999997</v>
      </c>
      <c r="AI36" s="19">
        <f t="shared" si="22"/>
        <v>156069.74299999996</v>
      </c>
      <c r="AJ36" s="19">
        <f t="shared" si="23"/>
        <v>156018.39849999995</v>
      </c>
      <c r="AK36" s="19">
        <f t="shared" si="24"/>
        <v>155967.05399999995</v>
      </c>
    </row>
    <row r="37" spans="1:37">
      <c r="A37" s="13">
        <v>33</v>
      </c>
      <c r="B37" s="13" t="s">
        <v>111</v>
      </c>
      <c r="C37">
        <v>448512.52071874996</v>
      </c>
      <c r="D37">
        <v>464868.64384375</v>
      </c>
      <c r="E37">
        <v>482218.51628124999</v>
      </c>
      <c r="F37">
        <v>488831.87006250001</v>
      </c>
      <c r="G37">
        <v>501894.67443750007</v>
      </c>
      <c r="H37">
        <v>517852.18462499999</v>
      </c>
      <c r="I37">
        <v>531960.78343750001</v>
      </c>
      <c r="J37">
        <v>542829.00946874998</v>
      </c>
      <c r="K37">
        <v>554357.39868750016</v>
      </c>
      <c r="N37" s="19">
        <f>AVERAGE(N5:N36)</f>
        <v>492097.57115624996</v>
      </c>
      <c r="O37" s="19">
        <f t="shared" ref="O37:Q37" si="25">AVERAGE(O5:O36)</f>
        <v>495363.27225000004</v>
      </c>
      <c r="P37" s="19">
        <f t="shared" si="25"/>
        <v>498628.97334374988</v>
      </c>
      <c r="Q37" s="19">
        <f t="shared" si="25"/>
        <v>501894.67443750001</v>
      </c>
      <c r="S37" s="19">
        <f t="shared" ref="S37:V37" si="26">AVERAGE(S5:S36)</f>
        <v>505884.05198437499</v>
      </c>
      <c r="T37" s="19">
        <f t="shared" si="26"/>
        <v>509873.42953125003</v>
      </c>
      <c r="U37" s="19">
        <f t="shared" si="26"/>
        <v>513862.80707812484</v>
      </c>
      <c r="V37" s="19">
        <f t="shared" si="26"/>
        <v>517852.18462499994</v>
      </c>
      <c r="X37" s="19">
        <f t="shared" ref="X37:AA37" si="27">AVERAGE(X5:X36)</f>
        <v>521379.334328125</v>
      </c>
      <c r="Y37" s="19">
        <f t="shared" si="27"/>
        <v>524906.48403124989</v>
      </c>
      <c r="Z37" s="19">
        <f t="shared" si="27"/>
        <v>528433.63373437501</v>
      </c>
      <c r="AA37" s="19">
        <f t="shared" si="27"/>
        <v>531960.78343749989</v>
      </c>
      <c r="AC37" s="19">
        <f t="shared" ref="AC37:AF37" si="28">AVERAGE(AC5:AC36)</f>
        <v>534677.83994531247</v>
      </c>
      <c r="AD37" s="19">
        <f t="shared" si="28"/>
        <v>537394.89645312482</v>
      </c>
      <c r="AE37" s="19">
        <f t="shared" si="28"/>
        <v>540111.9529609374</v>
      </c>
      <c r="AF37" s="19">
        <f t="shared" si="28"/>
        <v>542829.00946874998</v>
      </c>
      <c r="AH37" s="19">
        <f t="shared" ref="AH37:AK37" si="29">AVERAGE(AH5:AH36)</f>
        <v>545711.10677343735</v>
      </c>
      <c r="AI37" s="19">
        <f t="shared" si="29"/>
        <v>548593.20407812507</v>
      </c>
      <c r="AJ37" s="19">
        <f t="shared" si="29"/>
        <v>551475.30138281244</v>
      </c>
      <c r="AK37" s="19">
        <f t="shared" si="29"/>
        <v>554357.39868750016</v>
      </c>
    </row>
  </sheetData>
  <mergeCells count="5">
    <mergeCell ref="M3:Q3"/>
    <mergeCell ref="R3:V3"/>
    <mergeCell ref="W3:AA3"/>
    <mergeCell ref="AB3:AF3"/>
    <mergeCell ref="AG3:A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PIB</vt:lpstr>
      <vt:lpstr>Poblacion</vt:lpstr>
      <vt:lpstr>PIB PC</vt:lpstr>
      <vt:lpstr>PIB_PC_Trim</vt:lpstr>
      <vt:lpstr>PIB GEN</vt:lpstr>
      <vt:lpstr>PIB_Gen_Trim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Vazquez</dc:creator>
  <cp:lastModifiedBy>Luis Vazquez</cp:lastModifiedBy>
  <dcterms:created xsi:type="dcterms:W3CDTF">2020-03-19T05:52:51Z</dcterms:created>
  <dcterms:modified xsi:type="dcterms:W3CDTF">2020-03-26T04:16:32Z</dcterms:modified>
</cp:coreProperties>
</file>