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agarcia/Desktop/Module 1 Challenge/"/>
    </mc:Choice>
  </mc:AlternateContent>
  <xr:revisionPtr revIDLastSave="0" documentId="13_ncr:1_{8A1C6B69-8694-1A4B-ADB6-97751CCFFAD6}" xr6:coauthVersionLast="47" xr6:coauthVersionMax="47" xr10:uidLastSave="{00000000-0000-0000-0000-000000000000}"/>
  <bookViews>
    <workbookView xWindow="0" yWindow="460" windowWidth="28800" windowHeight="16760" activeTab="1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Descriptive Statistics" sheetId="11" r:id="rId4"/>
    <sheet name="Edinburg Research" sheetId="8" r:id="rId5"/>
    <sheet name="Outcomes Based on Launch Date" sheetId="6" r:id="rId6"/>
    <sheet name="Category Statistics" sheetId="4" r:id="rId7"/>
    <sheet name="Subcategory Statistics" sheetId="5" r:id="rId8"/>
  </sheets>
  <definedNames>
    <definedName name="_xlnm._FilterDatabase" localSheetId="0" hidden="1">Kickstarter!$A$1:$U$4116</definedName>
    <definedName name="_xlnm._FilterDatabase" localSheetId="1" hidden="1">'Outcomes Based on Goals'!$A$1:$H$13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7" i="15"/>
  <c r="D6" i="15"/>
  <c r="D5" i="15"/>
  <c r="D4" i="15"/>
  <c r="D3" i="15"/>
  <c r="D2" i="15"/>
  <c r="C2" i="15"/>
  <c r="C3" i="15"/>
  <c r="C4" i="15"/>
  <c r="C5" i="15"/>
  <c r="C6" i="15"/>
  <c r="C7" i="15"/>
  <c r="C8" i="15"/>
  <c r="C9" i="15"/>
  <c r="C10" i="15"/>
  <c r="C11" i="15"/>
  <c r="C12" i="15"/>
  <c r="C13" i="15"/>
  <c r="B13" i="15"/>
  <c r="B12" i="15"/>
  <c r="B11" i="15"/>
  <c r="B10" i="15"/>
  <c r="B9" i="15"/>
  <c r="B8" i="15"/>
  <c r="B7" i="15"/>
  <c r="B6" i="15"/>
  <c r="B5" i="15"/>
  <c r="B4" i="15"/>
  <c r="B3" i="15"/>
  <c r="B2" i="15"/>
  <c r="D8" i="15"/>
  <c r="U4116" i="1"/>
  <c r="C13" i="11"/>
  <c r="B13" i="11"/>
  <c r="C12" i="11"/>
  <c r="C14" i="11" s="1"/>
  <c r="B12" i="11"/>
  <c r="C11" i="11"/>
  <c r="B11" i="11"/>
  <c r="B6" i="11"/>
  <c r="B5" i="11"/>
  <c r="C6" i="11"/>
  <c r="C5" i="11"/>
  <c r="C7" i="11" s="1"/>
  <c r="C4" i="11"/>
  <c r="B9" i="11"/>
  <c r="C9" i="11"/>
  <c r="B10" i="11"/>
  <c r="C10" i="11"/>
  <c r="B4" i="11"/>
  <c r="B3" i="11"/>
  <c r="C3" i="11"/>
  <c r="C2" i="11"/>
  <c r="B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B7" i="11" l="1"/>
  <c r="B14" i="11"/>
  <c r="E4" i="15"/>
  <c r="F4" i="15" s="1"/>
  <c r="E12" i="15"/>
  <c r="H12" i="15" s="1"/>
  <c r="E5" i="15"/>
  <c r="F5" i="15" s="1"/>
  <c r="E9" i="15"/>
  <c r="G9" i="15" s="1"/>
  <c r="E13" i="15"/>
  <c r="G13" i="15" s="1"/>
  <c r="E8" i="15"/>
  <c r="F8" i="15" s="1"/>
  <c r="E6" i="15"/>
  <c r="H6" i="15" s="1"/>
  <c r="E10" i="15"/>
  <c r="F10" i="15" s="1"/>
  <c r="E3" i="15"/>
  <c r="G3" i="15" s="1"/>
  <c r="E7" i="15"/>
  <c r="H7" i="15" s="1"/>
  <c r="E11" i="15"/>
  <c r="G11" i="15" s="1"/>
  <c r="E2" i="15"/>
  <c r="G2" i="15" s="1"/>
  <c r="G4" i="15" l="1"/>
  <c r="H4" i="15"/>
  <c r="G12" i="15"/>
  <c r="F12" i="15"/>
  <c r="H9" i="15"/>
  <c r="H8" i="15"/>
  <c r="G8" i="15"/>
  <c r="H13" i="15"/>
  <c r="F9" i="15"/>
  <c r="F2" i="15"/>
  <c r="F13" i="15"/>
  <c r="H5" i="15"/>
  <c r="G5" i="15"/>
  <c r="F11" i="15"/>
  <c r="H2" i="15"/>
  <c r="H11" i="15"/>
  <c r="G6" i="15"/>
  <c r="G7" i="15"/>
  <c r="H10" i="15"/>
  <c r="F6" i="15"/>
  <c r="H3" i="15"/>
  <c r="F3" i="15"/>
  <c r="G10" i="15"/>
  <c r="F7" i="15"/>
</calcChain>
</file>

<file path=xl/sharedStrings.xml><?xml version="1.0" encoding="utf-8"?>
<sst xmlns="http://schemas.openxmlformats.org/spreadsheetml/2006/main" count="33047" uniqueCount="8417">
  <si>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</si>
  <si>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</si>
  <si>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</si>
  <si>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</si>
  <si>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</si>
  <si>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</si>
  <si>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</si>
  <si>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</si>
  <si>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</si>
  <si>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</si>
  <si>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</si>
  <si>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</si>
  <si>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</si>
  <si>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</si>
  <si>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</si>
  <si>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</si>
  <si>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</si>
  <si>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</si>
  <si>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</si>
  <si>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</si>
  <si>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</si>
  <si>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</si>
  <si>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</si>
  <si>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</si>
  <si>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</si>
  <si>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</si>
  <si>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</si>
  <si>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</si>
  <si>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</si>
  <si>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</si>
  <si>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</si>
  <si>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</si>
  <si>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</si>
  <si>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</si>
  <si>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</si>
  <si>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</si>
  <si>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</si>
  <si>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</si>
  <si>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</si>
  <si>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</si>
  <si>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</si>
  <si>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</si>
  <si>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</si>
  <si>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</si>
  <si>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</si>
  <si>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</si>
  <si>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</si>
  <si>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</si>
  <si>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</si>
  <si>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</si>
  <si>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</si>
  <si>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</si>
  <si>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</si>
  <si>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</si>
  <si>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</si>
  <si>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</si>
  <si>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</si>
  <si>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</si>
  <si>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</si>
  <si>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</si>
  <si>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</si>
  <si>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</si>
  <si>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</si>
  <si>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</si>
  <si>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</si>
  <si>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</si>
  <si>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</si>
  <si>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</si>
  <si>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</si>
  <si>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</si>
  <si>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</si>
  <si>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</si>
  <si>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</si>
  <si>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</si>
  <si>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</si>
  <si>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</si>
  <si>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</si>
  <si>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</si>
  <si>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</si>
  <si>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</si>
  <si>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</si>
  <si>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</si>
  <si>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</si>
  <si>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</si>
  <si>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</si>
  <si>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</si>
  <si>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</si>
  <si>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</si>
  <si>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</si>
  <si>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</si>
  <si>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</si>
  <si>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</si>
  <si>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</si>
  <si>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</si>
  <si>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</si>
  <si>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</si>
  <si>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</si>
  <si>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</si>
  <si>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</si>
  <si>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</si>
  <si>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</si>
  <si>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</si>
  <si>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</si>
  <si>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</si>
  <si>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</si>
  <si>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</si>
  <si>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</si>
  <si>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</si>
  <si>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</si>
  <si>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</si>
  <si>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</si>
  <si>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</si>
  <si>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</si>
  <si>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</si>
  <si>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</si>
  <si>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</si>
  <si>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</si>
  <si>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</si>
  <si>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</si>
  <si>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</si>
  <si>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</si>
  <si>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</si>
  <si>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</si>
  <si>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</si>
  <si>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</si>
  <si>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</si>
  <si>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</si>
  <si>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</si>
  <si>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</si>
  <si>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</si>
  <si>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</si>
  <si>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</si>
  <si>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</si>
  <si>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</si>
  <si>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</si>
  <si>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</si>
  <si>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</si>
  <si>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</si>
  <si>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</si>
  <si>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</si>
  <si>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</si>
  <si>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</si>
  <si>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</si>
  <si>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</si>
  <si>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</si>
  <si>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</si>
  <si>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</si>
  <si>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</si>
  <si>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</si>
  <si>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</si>
  <si>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</si>
  <si>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</si>
  <si>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</si>
  <si>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</si>
  <si>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</si>
  <si>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</si>
  <si>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</si>
  <si>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</si>
  <si>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</si>
  <si>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</si>
  <si>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</si>
  <si>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</si>
  <si>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</si>
  <si>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</si>
  <si>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</si>
  <si>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</si>
  <si>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</si>
  <si>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</si>
  <si>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</si>
  <si>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</si>
  <si>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</si>
  <si>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</si>
  <si>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</si>
  <si>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</si>
  <si>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</si>
  <si>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</si>
  <si>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</si>
  <si>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</si>
  <si>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</si>
  <si>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</si>
  <si>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</si>
  <si>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</si>
  <si>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</si>
  <si>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</si>
  <si>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</si>
  <si>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</si>
  <si>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</si>
  <si>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</si>
  <si>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</si>
  <si>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</si>
  <si>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</si>
  <si>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</si>
  <si>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</si>
  <si>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</si>
  <si>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</si>
  <si>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</si>
  <si>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</si>
  <si>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</si>
  <si>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</si>
  <si>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</si>
  <si>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</si>
  <si>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</si>
  <si>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</si>
  <si>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</si>
  <si>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</si>
  <si>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</si>
  <si>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</si>
  <si>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</si>
  <si>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</si>
  <si>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</si>
  <si>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</si>
  <si>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</si>
  <si>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</si>
  <si>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</si>
  <si>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</si>
  <si>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</si>
  <si>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</si>
  <si>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</si>
  <si>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</si>
  <si>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</si>
  <si>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</si>
  <si>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</si>
  <si>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</si>
  <si>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</si>
  <si>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</si>
  <si>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</si>
  <si>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</si>
  <si>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</si>
  <si>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</si>
  <si>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</si>
  <si>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</si>
  <si>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</si>
  <si>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</si>
  <si>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</si>
  <si>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</si>
  <si>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</si>
  <si>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</si>
  <si>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</si>
  <si>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</si>
  <si>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</si>
  <si>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</si>
  <si>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</si>
  <si>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</si>
  <si>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</si>
  <si>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</si>
  <si>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</si>
  <si>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</si>
  <si>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</si>
  <si>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</si>
  <si>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</si>
  <si>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</si>
  <si>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</si>
  <si>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</si>
  <si>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</si>
  <si>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</si>
  <si>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</si>
  <si>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</si>
  <si>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</si>
  <si>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</si>
  <si>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</si>
  <si>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</si>
  <si>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</si>
  <si>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</si>
  <si>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</si>
  <si>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</si>
  <si>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</si>
  <si>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</si>
  <si>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</si>
  <si>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</si>
  <si>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</si>
  <si>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</si>
  <si>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</si>
  <si>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</si>
  <si>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</si>
  <si>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</si>
  <si>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</si>
  <si>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</si>
  <si>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</si>
  <si>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</si>
  <si>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</si>
  <si>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</si>
  <si>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</si>
  <si>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</si>
  <si>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</si>
  <si>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</si>
  <si>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</si>
  <si>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</si>
  <si>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</si>
  <si>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</si>
  <si>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</si>
  <si>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</si>
  <si>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</si>
  <si>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</si>
  <si>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</si>
  <si>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</si>
  <si>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</si>
  <si>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</si>
  <si>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</si>
  <si>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</si>
  <si>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</si>
  <si>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</si>
  <si>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</si>
  <si>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</si>
  <si>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</si>
  <si>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</si>
  <si>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</si>
  <si>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</si>
  <si>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</si>
  <si>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</si>
  <si>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</si>
  <si>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</si>
  <si>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</si>
  <si>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</si>
  <si>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</si>
  <si>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</si>
  <si>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</si>
  <si>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</si>
  <si>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</si>
  <si>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</si>
  <si>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</si>
  <si>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</si>
  <si>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</si>
  <si>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</si>
  <si>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</si>
  <si>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</si>
  <si>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</si>
  <si>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</si>
  <si>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</si>
  <si>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</si>
  <si>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</si>
  <si>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</si>
  <si>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</si>
  <si>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</si>
  <si>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</si>
  <si>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</si>
  <si>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</si>
  <si>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</si>
  <si>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</si>
  <si>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</si>
  <si>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</si>
  <si>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</si>
  <si>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</si>
  <si>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</si>
  <si>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</si>
  <si>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</si>
  <si>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</si>
  <si>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</si>
  <si>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</si>
  <si>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</si>
  <si>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</si>
  <si>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</si>
  <si>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</si>
  <si>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</si>
  <si>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</si>
  <si>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</si>
  <si>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</si>
  <si>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</si>
  <si>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</si>
  <si>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</si>
  <si>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</si>
  <si>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</si>
  <si>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</si>
  <si>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</si>
  <si>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</si>
  <si>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</si>
  <si>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</si>
  <si>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</si>
  <si>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</si>
  <si>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</si>
  <si>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</si>
  <si>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</si>
  <si>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</si>
  <si>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</si>
  <si>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</si>
  <si>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</si>
  <si>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</si>
  <si>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</si>
  <si>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</si>
  <si>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</si>
  <si>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</si>
  <si>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</si>
  <si>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</si>
  <si>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</si>
  <si>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</si>
  <si>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</si>
  <si>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</si>
  <si>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</si>
  <si>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</si>
  <si>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</si>
  <si>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</si>
  <si>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</si>
  <si>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</si>
  <si>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</si>
  <si>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</si>
  <si>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</si>
  <si>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</si>
  <si>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</si>
  <si>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</si>
  <si>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</si>
  <si>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</si>
  <si>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</si>
  <si>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</si>
  <si>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</si>
  <si>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</si>
  <si>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</si>
  <si>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</si>
  <si>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</si>
  <si>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</si>
  <si>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</si>
  <si>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</si>
  <si>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</si>
  <si>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</si>
  <si>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</si>
  <si>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</si>
  <si>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</si>
  <si>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</si>
  <si>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</si>
  <si>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</si>
  <si>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</si>
  <si>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</si>
  <si>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</si>
  <si>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</si>
  <si>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</si>
  <si>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</si>
  <si>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</si>
  <si>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</si>
  <si>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</si>
  <si>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</si>
  <si>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</si>
  <si>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</si>
  <si>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</si>
  <si>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</si>
  <si>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</si>
  <si>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</si>
  <si>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</si>
  <si>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</si>
  <si>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</si>
  <si>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</si>
  <si>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</si>
  <si>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</si>
  <si>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</si>
  <si>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</si>
  <si>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</si>
  <si>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</si>
  <si>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</si>
  <si>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</si>
  <si>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</si>
  <si>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</si>
  <si>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</si>
  <si>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</si>
  <si>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</si>
  <si>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</si>
  <si>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</si>
  <si>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</si>
  <si>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</si>
  <si>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</si>
  <si>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</si>
  <si>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</si>
  <si>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</si>
  <si>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</si>
  <si>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</si>
  <si>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</si>
  <si>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</si>
  <si>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</si>
  <si>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</si>
  <si>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</si>
  <si>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</si>
  <si>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</si>
  <si>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</si>
  <si>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</si>
  <si>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</si>
  <si>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</si>
  <si>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</si>
  <si>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</si>
  <si>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</si>
  <si>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</si>
  <si>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</si>
  <si>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</si>
  <si>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</si>
  <si>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</si>
  <si>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</si>
  <si>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</si>
  <si>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</si>
  <si>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</si>
  <si>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</si>
  <si>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</si>
  <si>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</si>
  <si>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</si>
  <si>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</si>
  <si>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</si>
  <si>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</si>
  <si>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</si>
  <si>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</si>
  <si>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</si>
  <si>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</si>
  <si>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</si>
  <si>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</si>
  <si>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</si>
  <si>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</si>
  <si>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</si>
  <si>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</si>
  <si>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</si>
  <si>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</si>
  <si>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</si>
  <si>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</si>
  <si>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</si>
  <si>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</si>
  <si>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</si>
  <si>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</si>
  <si>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</si>
  <si>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</si>
  <si>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</si>
  <si>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</si>
  <si>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</si>
  <si>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</si>
  <si>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</si>
  <si>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</si>
  <si>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</si>
  <si>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</si>
  <si>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</si>
  <si>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</si>
  <si>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</si>
  <si>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</si>
  <si>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</si>
  <si>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</si>
  <si>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</si>
  <si>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</si>
  <si>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</si>
  <si>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</si>
  <si>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</si>
  <si>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</si>
  <si>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</si>
  <si>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</si>
  <si>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</si>
  <si>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</si>
  <si>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</si>
  <si>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</si>
  <si>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</si>
  <si>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</si>
  <si>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</si>
  <si>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</si>
  <si>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</si>
  <si>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</si>
  <si>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</si>
  <si>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</si>
  <si>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</si>
  <si>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</si>
  <si>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</si>
  <si>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</si>
  <si>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</si>
  <si>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</si>
  <si>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</si>
  <si>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</si>
  <si>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</si>
  <si>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</si>
  <si>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</si>
  <si>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</si>
  <si>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</si>
  <si>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</si>
  <si>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</si>
  <si>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</si>
  <si>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</si>
  <si>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</si>
  <si>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</si>
  <si>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</si>
  <si>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</si>
  <si>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</si>
  <si>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</si>
  <si>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</si>
  <si>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</si>
  <si>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</si>
  <si>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</si>
  <si>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</si>
  <si>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</si>
  <si>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</si>
  <si>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</si>
  <si>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</si>
  <si>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</si>
  <si>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</si>
  <si>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</si>
  <si>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</si>
  <si>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</si>
  <si>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</si>
  <si>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</si>
  <si>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</si>
  <si>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</si>
  <si>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</si>
  <si>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</si>
  <si>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</si>
  <si>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</si>
  <si>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</si>
  <si>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</si>
  <si>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</si>
  <si>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</si>
  <si>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</si>
  <si>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</si>
  <si>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</si>
  <si>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</si>
  <si>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</si>
  <si>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</si>
  <si>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</si>
  <si>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</si>
  <si>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</si>
  <si>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</si>
  <si>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</si>
  <si>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</si>
  <si>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</si>
  <si>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</si>
  <si>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</si>
  <si>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</si>
  <si>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</si>
  <si>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</si>
  <si>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</si>
  <si>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</si>
  <si>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</si>
  <si>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</si>
  <si>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</si>
  <si>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</si>
  <si>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</si>
  <si>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</si>
  <si>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</si>
  <si>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</si>
  <si>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</si>
  <si>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</si>
  <si>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</si>
  <si>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</si>
  <si>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</si>
  <si>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</si>
  <si>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</si>
  <si>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</si>
  <si>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</si>
  <si>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</si>
  <si>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</si>
  <si>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</si>
  <si>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</si>
  <si>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</si>
  <si>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</si>
  <si>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</si>
  <si>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</si>
  <si>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</si>
  <si>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</si>
  <si>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</si>
  <si>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</si>
  <si>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</si>
  <si>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</si>
  <si>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</si>
  <si>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</si>
  <si>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</si>
  <si>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</si>
  <si>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</si>
  <si>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</si>
  <si>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</si>
  <si>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</si>
  <si>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</si>
  <si>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</si>
  <si>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</si>
  <si>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</si>
  <si>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</si>
  <si>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</si>
  <si>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</si>
  <si>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</si>
  <si>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</si>
  <si>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</si>
  <si>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</si>
  <si>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</si>
  <si>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</si>
  <si>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</si>
  <si>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</si>
  <si>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</si>
  <si>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</si>
  <si>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</si>
  <si>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</si>
  <si>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</si>
  <si>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</si>
  <si>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</si>
  <si>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</si>
  <si>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</si>
  <si>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</si>
  <si>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</si>
  <si>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</si>
  <si>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</si>
  <si>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</si>
  <si>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</si>
  <si>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</si>
  <si>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</si>
  <si>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</si>
  <si>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</si>
  <si>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</si>
  <si>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</si>
  <si>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</si>
  <si>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</si>
  <si>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</si>
  <si>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</si>
  <si>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</si>
  <si>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</si>
  <si>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</si>
  <si>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</si>
  <si>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</si>
  <si>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</si>
  <si>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</si>
  <si>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</si>
  <si>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</si>
  <si>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</si>
  <si>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</si>
  <si>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</si>
  <si>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</si>
  <si>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</si>
  <si>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</si>
  <si>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</si>
  <si>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</si>
  <si>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</si>
  <si>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</si>
  <si>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</si>
  <si>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</si>
  <si>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</si>
  <si>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</si>
  <si>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</si>
  <si>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</si>
  <si>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</si>
  <si>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</si>
  <si>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</si>
  <si>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</si>
  <si>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</si>
  <si>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</si>
  <si>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</si>
  <si>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</si>
  <si>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</si>
  <si>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</si>
  <si>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</si>
  <si>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</si>
  <si>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</si>
  <si>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</si>
  <si>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</si>
  <si>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</si>
  <si>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</si>
  <si>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</si>
  <si>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</si>
  <si>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</si>
  <si>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</si>
  <si>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</si>
  <si>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</si>
  <si>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</si>
  <si>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</si>
  <si>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</si>
  <si>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</si>
  <si>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</si>
  <si>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</si>
  <si>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</si>
  <si>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</si>
  <si>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</si>
  <si>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</si>
  <si>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</si>
  <si>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</si>
  <si>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</si>
  <si>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</si>
  <si>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</si>
  <si>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</si>
  <si>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</si>
  <si>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</si>
  <si>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</si>
  <si>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</si>
  <si>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</si>
  <si>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</si>
  <si>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</si>
  <si>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</si>
  <si>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</si>
  <si>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</si>
  <si>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</si>
  <si>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</si>
  <si>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</si>
  <si>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</si>
  <si>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</si>
  <si>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</si>
  <si>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</si>
  <si>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</si>
  <si>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</si>
  <si>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</si>
  <si>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</si>
  <si>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</si>
  <si>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</si>
  <si>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</si>
  <si>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</si>
  <si>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</si>
  <si>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</si>
  <si>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</si>
  <si>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</si>
  <si>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</si>
  <si>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</si>
  <si>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</si>
  <si>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</si>
  <si>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</si>
  <si>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</si>
  <si>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</si>
  <si>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</si>
  <si>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</si>
  <si>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</si>
  <si>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</si>
  <si>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</si>
  <si>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</si>
  <si>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</si>
  <si>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</si>
  <si>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</si>
  <si>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</si>
  <si>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</si>
  <si>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</si>
  <si>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</si>
  <si>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</si>
  <si>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</si>
  <si>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</si>
  <si>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</si>
  <si>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</si>
  <si>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</si>
  <si>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</si>
  <si>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</si>
  <si>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</si>
  <si>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</si>
  <si>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</si>
  <si>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</si>
  <si>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</si>
  <si>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</si>
  <si>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</si>
  <si>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</si>
  <si>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</si>
  <si>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</si>
  <si>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</si>
  <si>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</si>
  <si>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</si>
  <si>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</si>
  <si>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</si>
  <si>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</si>
  <si>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</si>
  <si>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</si>
  <si>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</si>
  <si>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</si>
  <si>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</si>
  <si>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</si>
  <si>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</si>
  <si>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</si>
  <si>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</si>
  <si>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</si>
  <si>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</si>
  <si>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</si>
  <si>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</si>
  <si>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</si>
  <si>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</si>
  <si>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</si>
  <si>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</si>
  <si>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</si>
  <si>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</si>
  <si>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</si>
  <si>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</si>
  <si>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</si>
  <si>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</si>
  <si>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</si>
  <si>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</si>
  <si>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</si>
  <si>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</si>
  <si>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</si>
  <si>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</si>
  <si>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</si>
  <si>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</si>
  <si>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</si>
  <si>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</si>
  <si>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</si>
  <si>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</si>
  <si>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</si>
  <si>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</si>
  <si>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</si>
  <si>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</si>
  <si>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</si>
  <si>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</si>
  <si>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</si>
  <si>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</si>
  <si>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</si>
  <si>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</si>
  <si>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</si>
  <si>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</si>
  <si>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</si>
  <si>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</si>
  <si>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</si>
  <si>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</si>
  <si>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</si>
  <si>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</si>
  <si>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</si>
  <si>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</si>
  <si>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</si>
  <si>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</si>
  <si>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</si>
  <si>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</si>
  <si>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</si>
  <si>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</si>
  <si>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</si>
  <si>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</si>
  <si>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</si>
  <si>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</si>
  <si>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</si>
  <si>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</si>
  <si>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</si>
  <si>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</si>
  <si>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</si>
  <si>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</si>
  <si>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</si>
  <si>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</si>
  <si>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</si>
  <si>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</si>
  <si>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</si>
  <si>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</si>
  <si>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</si>
  <si>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</si>
  <si>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</si>
  <si>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</si>
  <si>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</si>
  <si>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</si>
  <si>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</si>
  <si>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</si>
  <si>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</si>
  <si>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</si>
  <si>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</si>
  <si>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</si>
  <si>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</si>
  <si>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</si>
  <si>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</si>
  <si>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</si>
  <si>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</si>
  <si>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</si>
  <si>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</si>
  <si>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</si>
  <si>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</si>
  <si>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</si>
  <si>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</si>
  <si>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</si>
  <si>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</si>
  <si>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</si>
  <si>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</si>
  <si>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</si>
  <si>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</si>
  <si>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</si>
  <si>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</si>
  <si>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</si>
  <si>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</si>
  <si>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</si>
  <si>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</si>
  <si>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</si>
  <si>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</si>
  <si>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</si>
  <si>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</si>
  <si>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</si>
  <si>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</si>
  <si>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</si>
  <si>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</si>
  <si>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</si>
  <si>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</si>
  <si>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</si>
  <si>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</si>
  <si>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</si>
  <si>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</si>
  <si>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</si>
  <si>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</si>
  <si>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</si>
  <si>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</si>
  <si>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</si>
  <si>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</si>
  <si>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</si>
  <si>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</si>
  <si>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</si>
  <si>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</si>
  <si>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</si>
  <si>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</si>
  <si>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</si>
  <si>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</si>
  <si>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</si>
  <si>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</si>
  <si>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</si>
  <si>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</si>
  <si>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</si>
  <si>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</si>
  <si>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</si>
  <si>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</si>
  <si>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</si>
  <si>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</si>
  <si>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</si>
  <si>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</si>
  <si>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</si>
  <si>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</si>
  <si>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</si>
  <si>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</si>
  <si>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</si>
  <si>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</si>
  <si>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</si>
  <si>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</si>
  <si>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</si>
  <si>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</si>
  <si>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</si>
  <si>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</si>
  <si>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</si>
  <si>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</si>
  <si>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</si>
  <si>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</si>
  <si>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</si>
  <si>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</si>
  <si>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</si>
  <si>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</si>
  <si>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</si>
  <si>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</si>
  <si>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</si>
  <si>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</si>
  <si>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</si>
  <si>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</si>
  <si>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</si>
  <si>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</si>
  <si>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</si>
  <si>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</si>
  <si>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</si>
  <si>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</si>
  <si>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</si>
  <si>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</si>
  <si>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</si>
  <si>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</si>
  <si>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</si>
  <si>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</si>
  <si>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</si>
  <si>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</si>
  <si>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</si>
  <si>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</si>
  <si>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</si>
  <si>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</si>
  <si>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</si>
  <si>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</si>
  <si>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</si>
  <si>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</si>
  <si>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</si>
  <si>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</si>
  <si>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</si>
  <si>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</si>
  <si>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</si>
  <si>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</si>
  <si>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</si>
  <si>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</si>
  <si>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</si>
  <si>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</si>
  <si>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</si>
  <si>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</si>
  <si>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</si>
  <si>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</si>
  <si>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</si>
  <si>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</si>
  <si>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</si>
  <si>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</si>
  <si>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</si>
  <si>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</si>
  <si>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</si>
  <si>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</si>
  <si>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</si>
  <si>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</si>
  <si>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</si>
  <si>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</si>
  <si>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</si>
  <si>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</si>
  <si>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</si>
  <si>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</si>
  <si>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</si>
  <si>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</si>
  <si>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</si>
  <si>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</si>
  <si>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</si>
  <si>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</si>
  <si>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</si>
  <si>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</si>
  <si>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</si>
  <si>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</si>
  <si>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</si>
  <si>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</si>
  <si>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</si>
  <si>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</si>
  <si>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</si>
  <si>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</si>
  <si>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</si>
  <si>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</si>
  <si>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</si>
  <si>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</si>
  <si>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</si>
  <si>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</si>
  <si>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</si>
  <si>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</si>
  <si>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</si>
  <si>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</si>
  <si>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</si>
  <si>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</si>
  <si>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</si>
  <si>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</si>
  <si>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</si>
  <si>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</si>
  <si>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</si>
  <si>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</si>
  <si>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</si>
  <si>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</si>
  <si>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</si>
  <si>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</si>
  <si>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</si>
  <si>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</si>
  <si>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</si>
  <si>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</si>
  <si>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</si>
  <si>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</si>
  <si>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</si>
  <si>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</si>
  <si>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</si>
  <si>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</si>
  <si>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</si>
  <si>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</si>
  <si>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</si>
  <si>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</si>
  <si>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</si>
  <si>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</si>
  <si>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</si>
  <si>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</si>
  <si>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</si>
  <si>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</si>
  <si>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</si>
  <si>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</si>
  <si>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</si>
  <si>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</si>
  <si>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</si>
  <si>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</si>
  <si>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</si>
  <si>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</si>
  <si>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</si>
  <si>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</si>
  <si>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</si>
  <si>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</si>
  <si>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</si>
  <si>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</si>
  <si>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</si>
  <si>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</si>
  <si>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</si>
  <si>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</si>
  <si>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</si>
  <si>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</si>
  <si>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</si>
  <si>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</si>
  <si>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</si>
  <si>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</si>
  <si>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</si>
  <si>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</si>
  <si>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</si>
  <si>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</si>
  <si>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</si>
  <si>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</si>
  <si>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</si>
  <si>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</si>
  <si>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</si>
  <si>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</si>
  <si>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</si>
  <si>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</si>
  <si>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</si>
  <si>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</si>
  <si>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</si>
  <si>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</si>
  <si>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</si>
  <si>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</si>
  <si>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</si>
  <si>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</si>
  <si>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</si>
  <si>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</si>
  <si>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</si>
  <si>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</si>
  <si>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</si>
  <si>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</si>
  <si>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</si>
  <si>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</si>
  <si>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</si>
  <si>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</si>
  <si>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</si>
  <si>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</si>
  <si>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</si>
  <si>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</si>
  <si>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</si>
  <si>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</si>
  <si>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</si>
  <si>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</si>
  <si>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</si>
  <si>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</si>
  <si>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</si>
  <si>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</si>
  <si>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</si>
  <si>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</si>
  <si>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</si>
  <si>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</si>
  <si>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</si>
  <si>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</si>
  <si>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</si>
  <si>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</si>
  <si>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</si>
  <si>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</si>
  <si>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</si>
  <si>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</si>
  <si>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</si>
  <si>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</si>
  <si>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</si>
  <si>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</si>
  <si>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</si>
  <si>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</si>
  <si>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</si>
  <si>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</si>
  <si>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</si>
  <si>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</si>
  <si>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</si>
  <si>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</si>
  <si>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</si>
  <si>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</si>
  <si>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</si>
  <si>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</si>
  <si>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</si>
  <si>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</si>
  <si>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</si>
  <si>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</si>
  <si>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</si>
  <si>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</si>
  <si>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</si>
  <si>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</si>
  <si>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</si>
  <si>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</si>
  <si>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</si>
  <si>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</si>
  <si>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</si>
  <si>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</si>
  <si>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</si>
  <si>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</si>
  <si>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</si>
  <si>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</si>
  <si>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</si>
  <si>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</si>
  <si>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</si>
  <si>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</si>
  <si>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</si>
  <si>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</si>
  <si>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</si>
  <si>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</si>
  <si>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</si>
  <si>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</si>
  <si>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</si>
  <si>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</si>
  <si>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</si>
  <si>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</si>
  <si>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</si>
  <si>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</si>
  <si>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</si>
  <si>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</si>
  <si>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</si>
  <si>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</si>
  <si>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</si>
  <si>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</si>
  <si>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</si>
  <si>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</si>
  <si>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</si>
  <si>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</si>
  <si>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</si>
  <si>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</si>
  <si>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</si>
  <si>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</si>
  <si>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</si>
  <si>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</si>
  <si>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</si>
  <si>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</si>
  <si>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</si>
  <si>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</si>
  <si>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</si>
  <si>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</si>
  <si>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</si>
  <si>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</si>
  <si>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</si>
  <si>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</si>
  <si>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</si>
  <si>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</si>
  <si>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</si>
  <si>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</si>
  <si>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</si>
  <si>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</si>
  <si>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</si>
  <si>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</si>
  <si>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</si>
  <si>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</si>
  <si>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</si>
  <si>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</si>
  <si>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</si>
  <si>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</si>
  <si>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</si>
  <si>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</si>
  <si>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</si>
  <si>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</si>
  <si>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</si>
  <si>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</si>
  <si>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</si>
  <si>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</si>
  <si>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</si>
  <si>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</si>
  <si>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</si>
  <si>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</si>
  <si>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</si>
  <si>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</si>
  <si>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</si>
  <si>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</si>
  <si>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</si>
  <si>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</si>
  <si>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</si>
  <si>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</si>
  <si>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</si>
  <si>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</si>
  <si>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</si>
  <si>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</si>
  <si>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</si>
  <si>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</si>
  <si>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</si>
  <si>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</si>
  <si>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</si>
  <si>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</si>
  <si>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</si>
  <si>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</si>
  <si>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</si>
  <si>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</si>
  <si>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</si>
  <si>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</si>
  <si>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</si>
  <si>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</si>
  <si>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</si>
  <si>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</si>
  <si>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</si>
  <si>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</si>
  <si>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</si>
  <si>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</si>
  <si>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</si>
  <si>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</si>
  <si>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</si>
  <si>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</si>
  <si>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</si>
  <si>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</si>
  <si>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</si>
  <si>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</si>
  <si>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</si>
  <si>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</si>
  <si>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</si>
  <si>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</si>
  <si>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</si>
  <si>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</si>
  <si>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</si>
  <si>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</si>
  <si>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</si>
  <si>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</si>
  <si>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</si>
  <si>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</si>
  <si>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</si>
  <si>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</si>
  <si>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</si>
  <si>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</si>
  <si>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</si>
  <si>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</si>
  <si>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</si>
  <si>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</si>
  <si>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</si>
  <si>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</si>
  <si>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</si>
  <si>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</si>
  <si>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</si>
  <si>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</si>
  <si>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</si>
  <si>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</si>
  <si>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</si>
  <si>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</si>
  <si>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</si>
  <si>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</si>
  <si>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</si>
  <si>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</si>
  <si>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</si>
  <si>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</si>
  <si>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</si>
  <si>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</si>
  <si>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</si>
  <si>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</si>
  <si>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</si>
  <si>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</si>
  <si>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</si>
  <si>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</si>
  <si>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</si>
  <si>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</si>
  <si>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</si>
  <si>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</si>
  <si>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</si>
  <si>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</si>
  <si>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</si>
  <si>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</si>
  <si>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</si>
  <si>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</si>
  <si>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</si>
  <si>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</si>
  <si>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</si>
  <si>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</si>
  <si>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</si>
  <si>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</si>
  <si>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</si>
  <si>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</si>
  <si>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</si>
  <si>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</si>
  <si>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</si>
  <si>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</si>
  <si>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</si>
  <si>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</si>
  <si>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</si>
  <si>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</si>
  <si>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</si>
  <si>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</si>
  <si>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</si>
  <si>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</si>
  <si>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</si>
  <si>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</si>
  <si>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</si>
  <si>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</si>
  <si>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</si>
  <si>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</si>
  <si>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</si>
  <si>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</si>
  <si>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</si>
  <si>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</si>
  <si>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</si>
  <si>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</si>
  <si>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</si>
  <si>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</si>
  <si>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</si>
  <si>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</si>
  <si>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</si>
  <si>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</si>
  <si>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</si>
  <si>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</si>
  <si>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</si>
  <si>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</si>
  <si>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</si>
  <si>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</si>
  <si>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</si>
  <si>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</si>
  <si>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</si>
  <si>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</si>
  <si>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</si>
  <si>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</si>
  <si>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</si>
  <si>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</si>
  <si>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</si>
  <si>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</si>
  <si>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</si>
  <si>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</si>
  <si>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</si>
  <si>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</si>
  <si>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</si>
  <si>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</si>
  <si>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</si>
  <si>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</si>
  <si>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</si>
  <si>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</si>
  <si>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</si>
  <si>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</si>
  <si>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</si>
  <si>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</si>
  <si>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</si>
  <si>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</si>
  <si>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</si>
  <si>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</si>
  <si>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</si>
  <si>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</si>
  <si>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</si>
  <si>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</si>
  <si>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</si>
  <si>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</si>
  <si>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</si>
  <si>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</si>
  <si>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</si>
  <si>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</si>
  <si>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</si>
  <si>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</si>
  <si>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</si>
  <si>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</si>
  <si>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</si>
  <si>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</si>
  <si>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</si>
  <si>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</si>
  <si>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</si>
  <si>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</si>
  <si>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</si>
  <si>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</si>
  <si>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</si>
  <si>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</si>
  <si>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</si>
  <si>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</si>
  <si>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</si>
  <si>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</si>
  <si>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</si>
  <si>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</si>
  <si>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</si>
  <si>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</si>
  <si>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</si>
  <si>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</si>
  <si>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</si>
  <si>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</si>
  <si>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</si>
  <si>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</si>
  <si>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</si>
  <si>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</si>
  <si>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</si>
  <si>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</si>
  <si>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</si>
  <si>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</si>
  <si>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</si>
  <si>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</si>
  <si>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</si>
  <si>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</si>
  <si>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</si>
  <si>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</si>
  <si>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</si>
  <si>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</si>
  <si>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</si>
  <si>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</si>
  <si>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</si>
  <si>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</si>
  <si>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</si>
  <si>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</si>
  <si>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</si>
  <si>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</si>
  <si>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</si>
  <si>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</si>
  <si>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</si>
  <si>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</si>
  <si>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</si>
  <si>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</si>
  <si>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</si>
  <si>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</si>
  <si>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</si>
  <si>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</si>
  <si>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</si>
  <si>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</si>
  <si>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</si>
  <si>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</si>
  <si>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</si>
  <si>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</si>
  <si>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</si>
  <si>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</si>
  <si>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</si>
  <si>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</si>
  <si>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</si>
  <si>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</si>
  <si>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</si>
  <si>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</si>
  <si>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</si>
  <si>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</si>
  <si>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</si>
  <si>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</si>
  <si>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</si>
  <si>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</si>
  <si>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</si>
  <si>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</si>
  <si>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</si>
  <si>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</si>
  <si>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</si>
  <si>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</si>
  <si>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</si>
  <si>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</si>
  <si>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</si>
  <si>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</si>
  <si>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</si>
  <si>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</si>
  <si>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</si>
  <si>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</si>
  <si>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</si>
  <si>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</si>
  <si>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</si>
  <si>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</si>
  <si>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</si>
  <si>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</si>
  <si>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</si>
  <si>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</si>
  <si>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</si>
  <si>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</si>
  <si>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</si>
  <si>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</si>
  <si>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</si>
  <si>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</si>
  <si>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</si>
  <si>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</si>
  <si>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</si>
  <si>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</si>
  <si>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</si>
  <si>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</si>
  <si>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</si>
  <si>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</si>
  <si>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</si>
  <si>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</si>
  <si>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</si>
  <si>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</si>
  <si>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</si>
  <si>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</si>
  <si>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</si>
  <si>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</si>
  <si>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</si>
  <si>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</si>
  <si>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</si>
  <si>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</si>
  <si>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</si>
  <si>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</si>
  <si>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</si>
  <si>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</si>
  <si>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</si>
  <si>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</si>
  <si>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</si>
  <si>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</si>
  <si>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</si>
  <si>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</si>
  <si>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</si>
  <si>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</si>
  <si>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</si>
  <si>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</si>
  <si>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</si>
  <si>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</si>
  <si>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</si>
  <si>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</si>
  <si>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</si>
  <si>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</si>
  <si>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</si>
  <si>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</si>
  <si>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</si>
  <si>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</si>
  <si>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</si>
  <si>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</si>
  <si>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</si>
  <si>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</si>
  <si>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</si>
  <si>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</si>
  <si>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</si>
  <si>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</si>
  <si>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</si>
  <si>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</si>
  <si>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</si>
  <si>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</si>
  <si>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</si>
  <si>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</si>
  <si>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</si>
  <si>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</si>
  <si>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</si>
  <si>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</si>
  <si>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</si>
  <si>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</si>
  <si>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</si>
  <si>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</si>
  <si>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</si>
  <si>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</si>
  <si>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</si>
  <si>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</si>
  <si>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</si>
  <si>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</si>
  <si>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</si>
  <si>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</si>
  <si>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</si>
  <si>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</si>
  <si>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</si>
  <si>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</si>
  <si>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</si>
  <si>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</si>
  <si>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</si>
  <si>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</si>
  <si>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</si>
  <si>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</si>
  <si>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</si>
  <si>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</si>
  <si>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</si>
  <si>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</si>
  <si>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</si>
  <si>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</si>
  <si>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</si>
  <si>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</si>
  <si>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</si>
  <si>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</si>
  <si>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</si>
  <si>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</si>
  <si>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</si>
  <si>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</si>
  <si>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</si>
  <si>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</si>
  <si>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</si>
  <si>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</si>
  <si>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</si>
  <si>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</si>
  <si>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</si>
  <si>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</si>
  <si>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</si>
  <si>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</si>
  <si>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</si>
  <si>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</si>
  <si>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</si>
  <si>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</si>
  <si>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</si>
  <si>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</si>
  <si>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</si>
  <si>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</si>
  <si>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</si>
  <si>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</si>
  <si>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</si>
  <si>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</si>
  <si>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</si>
  <si>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</si>
  <si>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</si>
  <si>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</si>
  <si>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</si>
  <si>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</si>
  <si>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</si>
  <si>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</si>
  <si>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</si>
  <si>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</si>
  <si>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</si>
  <si>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</si>
  <si>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</si>
  <si>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</si>
  <si>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</si>
  <si>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</si>
  <si>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</si>
  <si>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</si>
  <si>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</si>
  <si>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</si>
  <si>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</si>
  <si>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</si>
  <si>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</si>
  <si>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</si>
  <si>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</si>
  <si>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</si>
  <si>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</si>
  <si>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</si>
  <si>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</si>
  <si>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</si>
  <si>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</si>
  <si>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</si>
  <si>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</si>
  <si>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</si>
  <si>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</si>
  <si>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</si>
  <si>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</si>
  <si>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</si>
  <si>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</si>
  <si>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</si>
  <si>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</si>
  <si>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</si>
  <si>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</si>
  <si>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</si>
  <si>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</si>
  <si>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</si>
  <si>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</si>
  <si>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</si>
  <si>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</si>
  <si>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</si>
  <si>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</si>
  <si>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</si>
  <si>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</si>
  <si>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</si>
  <si>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</si>
  <si>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</si>
  <si>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</si>
  <si>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</si>
  <si>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</si>
  <si>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</si>
  <si>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</si>
  <si>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</si>
  <si>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</si>
  <si>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</si>
  <si>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</si>
  <si>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</si>
  <si>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</si>
  <si>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</si>
  <si>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</si>
  <si>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</si>
  <si>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</si>
  <si>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</si>
  <si>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</si>
  <si>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</si>
  <si>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</si>
  <si>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</si>
  <si>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</si>
  <si>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</si>
  <si>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</si>
  <si>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</si>
  <si>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</si>
  <si>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</si>
  <si>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</si>
  <si>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</si>
  <si>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</si>
  <si>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</si>
  <si>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</si>
  <si>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</si>
  <si>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</si>
  <si>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</si>
  <si>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</si>
  <si>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</si>
  <si>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</si>
  <si>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</si>
  <si>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</si>
  <si>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</si>
  <si>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</si>
  <si>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</si>
  <si>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</si>
  <si>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</si>
  <si>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</si>
  <si>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</si>
  <si>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</si>
  <si>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</si>
  <si>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</si>
  <si>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</si>
  <si>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</si>
  <si>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</si>
  <si>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</si>
  <si>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</si>
  <si>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</si>
  <si>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</si>
  <si>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</si>
  <si>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</si>
  <si>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</si>
  <si>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</si>
  <si>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</si>
  <si>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</si>
  <si>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</si>
  <si>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</si>
  <si>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</si>
  <si>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</si>
  <si>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</si>
  <si>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</si>
  <si>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</si>
  <si>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</si>
  <si>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</si>
  <si>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</si>
  <si>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</si>
  <si>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</si>
  <si>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</si>
  <si>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</si>
  <si>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</si>
  <si>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</si>
  <si>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</si>
  <si>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</si>
  <si>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</si>
  <si>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</si>
  <si>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</si>
  <si>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</si>
  <si>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</si>
  <si>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</si>
  <si>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</si>
  <si>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</si>
  <si>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</si>
  <si>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</si>
  <si>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</si>
  <si>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</si>
  <si>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</si>
  <si>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</si>
  <si>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</si>
  <si>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</si>
  <si>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</si>
  <si>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</si>
  <si>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</si>
  <si>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</si>
  <si>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</si>
  <si>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</si>
  <si>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</si>
  <si>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</si>
  <si>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</si>
  <si>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</si>
  <si>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</si>
  <si>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</si>
  <si>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</si>
  <si>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</si>
  <si>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</si>
  <si>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</si>
  <si>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</si>
  <si>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</si>
  <si>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</si>
  <si>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</si>
  <si>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</si>
  <si>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</si>
  <si>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</si>
  <si>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</si>
  <si>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</si>
  <si>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</si>
  <si>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</si>
  <si>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</si>
  <si>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</si>
  <si>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</si>
  <si>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</si>
  <si>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</si>
  <si>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</si>
  <si>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</si>
  <si>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</si>
  <si>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</si>
  <si>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</si>
  <si>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</si>
  <si>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</si>
  <si>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</si>
  <si>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</si>
  <si>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</si>
  <si>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</si>
  <si>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</si>
  <si>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</si>
  <si>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</si>
  <si>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</si>
  <si>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</si>
  <si>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</si>
  <si>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</si>
  <si>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</si>
  <si>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</si>
  <si>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</si>
  <si>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</si>
  <si>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</si>
  <si>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</si>
  <si>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</si>
  <si>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</si>
  <si>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</si>
  <si>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</si>
  <si>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</si>
  <si>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</si>
  <si>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</si>
  <si>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</si>
  <si>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</si>
  <si>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</si>
  <si>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</si>
  <si>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</si>
  <si>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</si>
  <si>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</si>
  <si>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</si>
  <si>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</si>
  <si>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</si>
  <si>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</si>
  <si>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</si>
  <si>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</si>
  <si>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</si>
  <si>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</si>
  <si>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</si>
  <si>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</si>
  <si>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</si>
  <si>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</si>
  <si>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</si>
  <si>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</si>
  <si>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</si>
  <si>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</si>
  <si>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</si>
  <si>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</si>
  <si>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</si>
  <si>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</si>
  <si>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</si>
  <si>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</si>
  <si>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</si>
  <si>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</si>
  <si>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</si>
  <si>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</si>
  <si>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</si>
  <si>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</si>
  <si>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</si>
  <si>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</si>
  <si>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</si>
  <si>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</si>
  <si>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</si>
  <si>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</si>
  <si>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</si>
  <si>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</si>
  <si>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</si>
  <si>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</si>
  <si>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</si>
  <si>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</si>
  <si>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</si>
  <si>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</si>
  <si>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</si>
  <si>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</si>
  <si>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</si>
  <si>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</si>
  <si>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</si>
  <si>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</si>
  <si>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</si>
  <si>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</si>
  <si>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</si>
  <si>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</si>
  <si>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</si>
  <si>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</si>
  <si>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</si>
  <si>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</si>
  <si>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</si>
  <si>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</si>
  <si>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</si>
  <si>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</si>
  <si>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</si>
  <si>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</si>
  <si>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</si>
  <si>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</si>
  <si>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</si>
  <si>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</si>
  <si>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</si>
  <si>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</si>
  <si>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</si>
  <si>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</si>
  <si>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</si>
  <si>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</si>
  <si>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</si>
  <si>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</si>
  <si>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</si>
  <si>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</si>
  <si>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</si>
  <si>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</si>
  <si>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</si>
  <si>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</si>
  <si>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</si>
  <si>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</si>
  <si>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</si>
  <si>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</si>
  <si>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</si>
  <si>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</si>
  <si>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</si>
  <si>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</si>
  <si>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</si>
  <si>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</si>
  <si>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</si>
  <si>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</si>
  <si>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</si>
  <si>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</si>
  <si>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</si>
  <si>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</si>
  <si>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</si>
  <si>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</si>
  <si>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</si>
  <si>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</si>
  <si>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</si>
  <si>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</si>
  <si>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</si>
  <si>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</si>
  <si>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</si>
  <si>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</si>
  <si>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</si>
  <si>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</si>
  <si>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</si>
  <si>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</si>
  <si>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</si>
  <si>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</si>
  <si>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</si>
  <si>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</si>
  <si>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</si>
  <si>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</si>
  <si>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</si>
  <si>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</si>
  <si>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</si>
  <si>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</si>
  <si>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</si>
  <si>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</si>
  <si>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</si>
  <si>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</si>
  <si>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</si>
  <si>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</si>
  <si>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</si>
  <si>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</si>
  <si>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</si>
  <si>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</si>
  <si>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</si>
  <si>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</si>
  <si>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</si>
  <si>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</si>
  <si>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</si>
  <si>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</si>
  <si>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</si>
  <si>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</si>
  <si>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</si>
  <si>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</si>
  <si>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</si>
  <si>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</si>
  <si>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</si>
  <si>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</si>
  <si>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</si>
  <si>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</si>
  <si>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</si>
  <si>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</si>
  <si>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</si>
  <si>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</si>
  <si>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</si>
  <si>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</si>
  <si>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</si>
  <si>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</si>
  <si>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</si>
  <si>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</si>
  <si>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</si>
  <si>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</si>
  <si>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</si>
  <si>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</si>
  <si>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</si>
  <si>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</si>
  <si>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</si>
  <si>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</si>
  <si>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</si>
  <si>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</si>
  <si>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</si>
  <si>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</si>
  <si>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</si>
  <si>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</si>
  <si>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</si>
  <si>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</si>
  <si>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</si>
  <si>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</si>
  <si>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</si>
  <si>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</si>
  <si>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</si>
  <si>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</si>
  <si>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</si>
  <si>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</si>
  <si>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</si>
  <si>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</si>
  <si>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</si>
  <si>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</si>
  <si>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</si>
  <si>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</si>
  <si>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</si>
  <si>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</si>
  <si>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</si>
  <si>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</si>
  <si>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</si>
  <si>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</si>
  <si>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</si>
  <si>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</si>
  <si>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</si>
  <si>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</si>
  <si>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</si>
  <si>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</si>
  <si>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</si>
  <si>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</si>
  <si>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</si>
  <si>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</si>
  <si>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</si>
  <si>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</si>
  <si>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</si>
  <si>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</si>
  <si>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</si>
  <si>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</si>
  <si>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</si>
  <si>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</si>
  <si>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</si>
  <si>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</si>
  <si>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</si>
  <si>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</si>
  <si>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</si>
  <si>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</si>
  <si>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</si>
  <si>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</si>
  <si>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</si>
  <si>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</si>
  <si>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</si>
  <si>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</si>
  <si>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</si>
  <si>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</si>
  <si>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</si>
  <si>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</si>
  <si>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</si>
  <si>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</si>
  <si>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</si>
  <si>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</si>
  <si>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</si>
  <si>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</si>
  <si>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</si>
  <si>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</si>
  <si>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</si>
  <si>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</si>
  <si>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</si>
  <si>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</si>
  <si>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</si>
  <si>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</si>
  <si>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</si>
  <si>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</si>
  <si>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</si>
  <si>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</si>
  <si>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</si>
  <si>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</si>
  <si>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</si>
  <si>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</si>
  <si>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</si>
  <si>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</si>
  <si>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</si>
  <si>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</si>
  <si>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</si>
  <si>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</si>
  <si>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</si>
  <si>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</si>
  <si>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</si>
  <si>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</si>
  <si>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</si>
  <si>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</si>
  <si>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</si>
  <si>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</si>
  <si>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</si>
  <si>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</si>
  <si>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</si>
  <si>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</si>
  <si>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</si>
  <si>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</si>
  <si>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</si>
  <si>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</si>
  <si>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</si>
  <si>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</si>
  <si>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</si>
  <si>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</si>
  <si>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</si>
  <si>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</si>
  <si>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</si>
  <si>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</si>
  <si>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</si>
  <si>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</si>
  <si>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</si>
  <si>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</si>
  <si>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</si>
  <si>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</si>
  <si>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</si>
  <si>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</si>
  <si>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</si>
  <si>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</si>
  <si>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</si>
  <si>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</si>
  <si>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</si>
  <si>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</si>
  <si>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</si>
  <si>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</si>
  <si>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</si>
  <si>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</si>
  <si>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</si>
  <si>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</si>
  <si>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</si>
  <si>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</si>
  <si>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</si>
  <si>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</si>
  <si>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</si>
  <si>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</si>
  <si>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</si>
  <si>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</si>
  <si>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</si>
  <si>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</si>
  <si>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</si>
  <si>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</si>
  <si>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</si>
  <si>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</si>
  <si>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</si>
  <si>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</si>
  <si>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</si>
  <si>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</si>
  <si>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</si>
  <si>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</si>
  <si>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</si>
  <si>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</si>
  <si>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</si>
  <si>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</si>
  <si>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</si>
  <si>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</si>
  <si>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</si>
  <si>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</si>
  <si>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</si>
  <si>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</si>
  <si>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</si>
  <si>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</si>
  <si>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</si>
  <si>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</si>
  <si>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</si>
  <si>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</si>
  <si>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</si>
  <si>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</si>
  <si>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</si>
  <si>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</si>
  <si>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</si>
  <si>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</si>
  <si>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</si>
  <si>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</si>
  <si>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</si>
  <si>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</si>
  <si>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</si>
  <si>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</si>
  <si>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</si>
  <si>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</si>
  <si>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</si>
  <si>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</si>
  <si>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</si>
  <si>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</si>
  <si>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</si>
  <si>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</si>
  <si>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</si>
  <si>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</si>
  <si>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</si>
  <si>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</si>
  <si>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</si>
  <si>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</si>
  <si>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</si>
  <si>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</si>
  <si>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</si>
  <si>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</si>
  <si>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</si>
  <si>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</si>
  <si>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</si>
  <si>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</si>
  <si>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</si>
  <si>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</si>
  <si>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</si>
  <si>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</si>
  <si>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</si>
  <si>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</si>
  <si>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</si>
  <si>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</si>
  <si>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</si>
  <si>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</si>
  <si>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</si>
  <si>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</si>
  <si>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</si>
  <si>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</si>
  <si>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</si>
  <si>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</si>
  <si>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</si>
  <si>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</si>
  <si>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</si>
  <si>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</si>
  <si>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</si>
  <si>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</si>
  <si>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</si>
  <si>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</si>
  <si>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</si>
  <si>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</si>
  <si>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</si>
  <si>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</si>
  <si>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</si>
  <si>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</si>
  <si>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</si>
  <si>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</si>
  <si>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</si>
  <si>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</si>
  <si>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</si>
  <si>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</si>
  <si>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</si>
  <si>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</si>
  <si>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</si>
  <si>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</si>
  <si>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</si>
  <si>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</si>
  <si>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</si>
  <si>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</si>
  <si>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</si>
  <si>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</si>
  <si>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</si>
  <si>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</si>
  <si>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</si>
  <si>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</si>
  <si>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</si>
  <si>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</si>
  <si>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</si>
  <si>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</si>
  <si>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</si>
  <si>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</si>
  <si>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</si>
  <si>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</si>
  <si>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</si>
  <si>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</si>
  <si>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</si>
  <si>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</si>
  <si>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</si>
  <si>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</si>
  <si>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</si>
  <si>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</si>
  <si>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</si>
  <si>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</si>
  <si>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</si>
  <si>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</si>
  <si>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</si>
  <si>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</si>
  <si>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</si>
  <si>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</si>
  <si>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</si>
  <si>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</si>
  <si>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</si>
  <si>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</si>
  <si>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</si>
  <si>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</si>
  <si>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</si>
  <si>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</si>
  <si>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</si>
  <si>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</si>
  <si>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</si>
  <si>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</si>
  <si>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</si>
  <si>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</si>
  <si>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</si>
  <si>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</si>
  <si>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</si>
  <si>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</si>
  <si>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</si>
  <si>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</si>
  <si>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</si>
  <si>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</si>
  <si>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</si>
  <si>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</si>
  <si>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</si>
  <si>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</si>
  <si>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</si>
  <si>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</si>
  <si>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</si>
  <si>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</si>
  <si>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</si>
  <si>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</si>
  <si>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</si>
  <si>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</si>
  <si>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</si>
  <si>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</si>
  <si>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</si>
  <si>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</si>
  <si>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</si>
  <si>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</si>
  <si>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</si>
  <si>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</si>
  <si>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</si>
  <si>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</si>
  <si>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</si>
  <si>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</si>
  <si>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</si>
  <si>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</si>
  <si>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</si>
  <si>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</si>
  <si>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</si>
  <si>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</si>
  <si>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</si>
  <si>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</si>
  <si>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</si>
  <si>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</si>
  <si>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</si>
  <si>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</si>
  <si>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</si>
  <si>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</si>
  <si>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</si>
  <si>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</si>
  <si>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</si>
  <si>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</si>
  <si>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</si>
  <si>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</si>
  <si>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</si>
  <si>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</si>
  <si>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</si>
  <si>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</si>
  <si>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</si>
  <si>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</si>
  <si>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</si>
  <si>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</si>
  <si>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</si>
  <si>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</si>
  <si>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</si>
  <si>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</si>
  <si>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</si>
  <si>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</si>
  <si>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</si>
  <si>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</si>
  <si>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</si>
  <si>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</si>
  <si>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</si>
  <si>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</si>
  <si>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</si>
  <si>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</si>
  <si>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</si>
  <si>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</si>
  <si>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</si>
  <si>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</si>
  <si>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</si>
  <si>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</si>
  <si>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</si>
  <si>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</si>
  <si>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</si>
  <si>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</si>
  <si>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</si>
  <si>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</si>
  <si>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</si>
  <si>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</si>
  <si>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</si>
  <si>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</si>
  <si>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</si>
  <si>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</si>
  <si>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</si>
  <si>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</si>
  <si>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</si>
  <si>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</si>
  <si>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</si>
  <si>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</si>
  <si>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</si>
  <si>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</si>
  <si>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</si>
  <si>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</si>
  <si>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</si>
  <si>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</si>
  <si>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</si>
  <si>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</si>
  <si>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</si>
  <si>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</si>
  <si>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</si>
  <si>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</si>
  <si>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</si>
  <si>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</si>
  <si>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</si>
  <si>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</si>
  <si>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</si>
  <si>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</si>
  <si>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</si>
  <si>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</si>
  <si>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</si>
  <si>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</si>
  <si>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</si>
  <si>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</si>
  <si>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</si>
  <si>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</si>
  <si>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</si>
  <si>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</si>
  <si>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</si>
  <si>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</si>
  <si>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</si>
  <si>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</si>
  <si>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</si>
  <si>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</si>
  <si>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</si>
  <si>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</si>
  <si>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</si>
  <si>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</si>
  <si>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</si>
  <si>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</si>
  <si>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</si>
  <si>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</si>
  <si>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</si>
  <si>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</si>
  <si>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</si>
  <si>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</si>
  <si>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</si>
  <si>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</si>
  <si>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</si>
  <si>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</si>
  <si>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</si>
  <si>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</si>
  <si>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</si>
  <si>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</si>
  <si>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</si>
  <si>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</si>
  <si>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</si>
  <si>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</si>
  <si>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</si>
  <si>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</si>
  <si>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</si>
  <si>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</si>
  <si>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</si>
  <si>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</si>
  <si>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</si>
  <si>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</si>
  <si>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</si>
  <si>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</si>
  <si>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</si>
  <si>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</si>
  <si>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</si>
  <si>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</si>
  <si>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</si>
  <si>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</si>
  <si>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</si>
  <si>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</si>
  <si>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</si>
  <si>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</si>
  <si>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</si>
  <si>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</si>
  <si>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</si>
  <si>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</si>
  <si>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</si>
  <si>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</si>
  <si>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</si>
  <si>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</si>
  <si>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</si>
  <si>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</si>
  <si>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</si>
  <si>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</si>
  <si>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</si>
  <si>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</si>
  <si>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</si>
  <si>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</si>
  <si>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</si>
  <si>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</si>
  <si>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</si>
  <si>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</si>
  <si>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</si>
  <si>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</si>
  <si>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</si>
  <si>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</si>
  <si>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</si>
  <si>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</si>
  <si>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</si>
  <si>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</si>
  <si>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</si>
  <si>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</si>
  <si>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</si>
  <si>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</si>
  <si>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</si>
  <si>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</si>
  <si>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</si>
  <si>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</si>
  <si>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</si>
  <si>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</si>
  <si>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</si>
  <si>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</si>
  <si>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</si>
  <si>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</si>
  <si>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</si>
  <si>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</si>
  <si>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</si>
  <si>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</si>
  <si>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</si>
  <si>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</si>
  <si>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</si>
  <si>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</si>
  <si>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</si>
  <si>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</si>
  <si>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</si>
  <si>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</si>
  <si>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</si>
  <si>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</si>
  <si>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</si>
  <si>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</si>
  <si>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</si>
  <si>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</si>
  <si>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</si>
  <si>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</si>
  <si>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</si>
  <si>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</si>
  <si>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</si>
  <si>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</si>
  <si>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</si>
  <si>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</si>
  <si>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</si>
  <si>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</si>
  <si>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</si>
  <si>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</si>
  <si>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</si>
  <si>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</si>
  <si>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</si>
  <si>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</si>
  <si>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</si>
  <si>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</si>
  <si>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</si>
  <si>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</si>
  <si>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</si>
  <si>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</si>
  <si>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</si>
  <si>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</si>
  <si>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</si>
  <si>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</si>
  <si>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</si>
  <si>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</si>
  <si>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</si>
  <si>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</si>
  <si>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</si>
  <si>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</si>
  <si>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</si>
  <si>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</si>
  <si>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</si>
  <si>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</si>
  <si>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</si>
  <si>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</si>
  <si>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</si>
  <si>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</si>
  <si>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</si>
  <si>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</si>
  <si>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</si>
  <si>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</si>
  <si>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</si>
  <si>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</si>
  <si>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</si>
  <si>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</si>
  <si>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</si>
  <si>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</si>
  <si>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</si>
  <si>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</si>
  <si>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</si>
  <si>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</si>
  <si>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</si>
  <si>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</si>
  <si>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</si>
  <si>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</si>
  <si>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</si>
  <si>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</si>
  <si>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</si>
  <si>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</si>
  <si>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</si>
  <si>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</si>
  <si>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</si>
  <si>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</si>
  <si>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</si>
  <si>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</si>
  <si>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</si>
  <si>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</si>
  <si>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</si>
  <si>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</si>
  <si>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</si>
  <si>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</si>
  <si>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</si>
  <si>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</si>
  <si>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</si>
  <si>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</si>
  <si>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</si>
  <si>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</si>
  <si>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</si>
  <si>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</si>
  <si>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</si>
  <si>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</si>
  <si>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</si>
  <si>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</si>
  <si>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</si>
  <si>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</si>
  <si>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</si>
  <si>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</si>
  <si>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</si>
  <si>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</si>
  <si>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</si>
  <si>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</si>
  <si>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</si>
  <si>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</si>
  <si>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</si>
  <si>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</si>
  <si>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</si>
  <si>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</si>
  <si>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</si>
  <si>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</si>
  <si>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</si>
  <si>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</si>
  <si>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</si>
  <si>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</si>
  <si>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</si>
  <si>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</si>
  <si>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</si>
  <si>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</si>
  <si>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</si>
  <si>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</si>
  <si>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</si>
  <si>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</si>
  <si>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</si>
  <si>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</si>
  <si>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</si>
  <si>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</si>
  <si>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</si>
  <si>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</si>
  <si>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</si>
  <si>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</si>
  <si>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</si>
  <si>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</si>
  <si>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</si>
  <si>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</si>
  <si>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</si>
  <si>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</si>
  <si>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</si>
  <si>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</si>
  <si>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</si>
  <si>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</si>
  <si>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</si>
  <si>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</si>
  <si>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</si>
  <si>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</si>
  <si>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</si>
  <si>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</si>
  <si>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</si>
  <si>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</si>
  <si>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</si>
  <si>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</si>
  <si>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</si>
  <si>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</si>
  <si>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</si>
  <si>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</si>
  <si>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</si>
  <si>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</si>
  <si>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</si>
  <si>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</si>
  <si>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</si>
  <si>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</si>
  <si>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</si>
  <si>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</si>
  <si>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</si>
  <si>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</si>
  <si>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</si>
  <si>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</si>
  <si>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</si>
  <si>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</si>
  <si>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</si>
  <si>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</si>
  <si>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</si>
  <si>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</si>
  <si>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</si>
  <si>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</si>
  <si>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</si>
  <si>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</si>
  <si>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</si>
  <si>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</si>
  <si>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</si>
  <si>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</si>
  <si>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</si>
  <si>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</si>
  <si>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</si>
  <si>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</si>
  <si>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</si>
  <si>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</si>
  <si>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</si>
  <si>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</si>
  <si>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</si>
  <si>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</si>
  <si>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</si>
  <si>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</si>
  <si>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</si>
  <si>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</si>
  <si>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</si>
  <si>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</si>
  <si>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</si>
  <si>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</si>
  <si>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</si>
  <si>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</si>
  <si>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</si>
  <si>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</si>
  <si>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</si>
  <si>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</si>
  <si>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</si>
  <si>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</si>
  <si>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</si>
  <si>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</si>
  <si>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</si>
  <si>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</si>
  <si>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</si>
  <si>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</si>
  <si>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</si>
  <si>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</si>
  <si>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</si>
  <si>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</si>
  <si>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</si>
  <si>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</si>
  <si>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</si>
  <si>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</si>
  <si>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</si>
  <si>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</si>
  <si>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</si>
  <si>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</si>
  <si>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</si>
  <si>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</si>
  <si>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</si>
  <si>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</si>
  <si>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</si>
  <si>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</si>
  <si>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</si>
  <si>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</si>
  <si>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</si>
  <si>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</si>
  <si>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</si>
  <si>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</si>
  <si>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</si>
  <si>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</si>
  <si>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</si>
  <si>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</si>
  <si>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</si>
  <si>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</si>
  <si>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</si>
  <si>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</si>
  <si>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</si>
  <si>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</si>
  <si>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</si>
  <si>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</si>
  <si>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</si>
  <si>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</si>
  <si>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</si>
  <si>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</si>
  <si>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</si>
  <si>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</si>
  <si>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</si>
  <si>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</si>
  <si>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</si>
  <si>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</si>
  <si>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</si>
  <si>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</si>
  <si>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</si>
  <si>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</si>
  <si>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</si>
  <si>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</si>
  <si>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</si>
  <si>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</si>
  <si>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</si>
  <si>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</si>
  <si>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</si>
  <si>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</si>
  <si>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</si>
  <si>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</si>
  <si>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</si>
  <si>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</si>
  <si>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</si>
  <si>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</si>
  <si>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</si>
  <si>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</si>
  <si>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</si>
  <si>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</si>
  <si>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</si>
  <si>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</si>
  <si>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</si>
  <si>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</si>
  <si>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</si>
  <si>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</si>
  <si>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</si>
  <si>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</si>
  <si>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</si>
  <si>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</si>
  <si>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</si>
  <si>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</si>
  <si>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</si>
  <si>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</si>
  <si>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</si>
  <si>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</si>
  <si>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</si>
  <si>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</si>
  <si>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</si>
  <si>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</si>
  <si>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</si>
  <si>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</si>
  <si>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</si>
  <si>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</si>
  <si>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</si>
  <si>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</si>
  <si>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</si>
  <si>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</si>
  <si>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</si>
  <si>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</si>
  <si>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</si>
  <si>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</si>
  <si>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</si>
  <si>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</si>
  <si>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</si>
  <si>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</si>
  <si>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</si>
  <si>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</si>
  <si>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</si>
  <si>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</si>
  <si>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</si>
  <si>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</si>
  <si>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</si>
  <si>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</si>
  <si>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</si>
  <si>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</si>
  <si>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</si>
  <si>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</si>
  <si>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</si>
  <si>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</si>
  <si>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</si>
  <si>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</si>
  <si>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</si>
  <si>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</si>
  <si>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</si>
  <si>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</si>
  <si>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</si>
  <si>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</si>
  <si>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</si>
  <si>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</si>
  <si>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</si>
  <si>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</si>
  <si>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</si>
  <si>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</si>
  <si>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</si>
  <si>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</si>
  <si>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</si>
  <si>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</si>
  <si>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</si>
  <si>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</si>
  <si>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</si>
  <si>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</si>
  <si>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</si>
  <si>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</si>
  <si>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</si>
  <si>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</si>
  <si>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</si>
  <si>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</si>
  <si>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</si>
  <si>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</si>
  <si>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</si>
  <si>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</si>
  <si>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</si>
  <si>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</si>
  <si>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</si>
  <si>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</si>
  <si>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</si>
  <si>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</si>
  <si>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</si>
  <si>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</si>
  <si>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</si>
  <si>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</si>
  <si>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</si>
  <si>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</si>
  <si>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</si>
  <si>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</si>
  <si>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</si>
  <si>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</si>
  <si>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</si>
  <si>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</si>
  <si>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</si>
  <si>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</si>
  <si>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</si>
  <si>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</si>
  <si>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</si>
  <si>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</si>
  <si>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</si>
  <si>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</si>
  <si>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</si>
  <si>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</si>
  <si>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</si>
  <si>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</si>
  <si>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</si>
  <si>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</si>
  <si>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</si>
  <si>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</si>
  <si>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</si>
  <si>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</si>
  <si>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</si>
  <si>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</si>
  <si>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</si>
  <si>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</si>
  <si>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</si>
  <si>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</si>
  <si>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</si>
  <si>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</si>
  <si>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</si>
  <si>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</si>
  <si>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</si>
  <si>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</si>
  <si>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</si>
  <si>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</si>
  <si>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</si>
  <si>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</si>
  <si>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</si>
  <si>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</si>
  <si>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</si>
  <si>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</si>
  <si>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</si>
  <si>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</si>
  <si>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</si>
  <si>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</si>
  <si>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</si>
  <si>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</si>
  <si>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</si>
  <si>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</si>
  <si>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</si>
  <si>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</si>
  <si>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</si>
  <si>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</si>
  <si>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</si>
  <si>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</si>
  <si>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</si>
  <si>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</si>
  <si>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</si>
  <si>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</si>
  <si>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</si>
  <si>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</si>
  <si>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</si>
  <si>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</si>
  <si>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</si>
  <si>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</si>
  <si>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</si>
  <si>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</si>
  <si>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</si>
  <si>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</si>
  <si>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</si>
  <si>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</si>
  <si>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</si>
  <si>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</si>
  <si>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</si>
  <si>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</si>
  <si>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</si>
  <si>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</si>
  <si>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</si>
  <si>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</si>
  <si>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</si>
  <si>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</si>
  <si>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</si>
  <si>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</si>
  <si>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</si>
  <si>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</si>
  <si>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</si>
  <si>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</si>
  <si>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</si>
  <si>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</si>
  <si>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</si>
  <si>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</si>
  <si>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</si>
  <si>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</si>
  <si>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</si>
  <si>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</si>
  <si>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</si>
  <si>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</si>
  <si>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</si>
  <si>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</si>
  <si>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</si>
  <si>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</si>
  <si>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</si>
  <si>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</si>
  <si>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</si>
  <si>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</si>
  <si>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</si>
  <si>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</si>
  <si>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</si>
  <si>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</si>
  <si>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</si>
  <si>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</si>
  <si>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</si>
  <si>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</si>
  <si>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</si>
  <si>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</si>
  <si>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</si>
  <si>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</si>
  <si>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</si>
  <si>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</si>
  <si>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</si>
  <si>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</si>
  <si>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</si>
  <si>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</si>
  <si>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</si>
  <si>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</si>
  <si>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</si>
  <si>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</si>
  <si>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</si>
  <si>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</si>
  <si>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</si>
  <si>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</si>
  <si>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</si>
  <si>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</si>
  <si>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</si>
  <si>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</si>
  <si>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</si>
  <si>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</si>
  <si>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</si>
  <si>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</si>
  <si>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</si>
  <si>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</si>
  <si>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</si>
  <si>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</si>
  <si>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</si>
  <si>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</si>
  <si>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</si>
  <si>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</si>
  <si>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</si>
  <si>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</si>
  <si>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</si>
  <si>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</si>
  <si>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</si>
  <si>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</si>
  <si>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</si>
  <si>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</si>
  <si>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</si>
  <si>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</si>
  <si>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</si>
  <si>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</si>
  <si>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</si>
  <si>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</si>
  <si>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</si>
  <si>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</si>
  <si>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</si>
  <si>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</si>
  <si>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</si>
  <si>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</si>
  <si>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</si>
  <si>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</si>
  <si>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</si>
  <si>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</si>
  <si>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</si>
  <si>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</si>
  <si>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</si>
  <si>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</si>
  <si>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</si>
  <si>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</si>
  <si>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</si>
  <si>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</si>
  <si>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</si>
  <si>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</si>
  <si>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</si>
  <si>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</si>
  <si>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</si>
  <si>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</si>
  <si>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</si>
  <si>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</si>
  <si>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</si>
  <si>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</si>
  <si>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</si>
  <si>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</si>
  <si>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</si>
  <si>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</si>
  <si>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</si>
  <si>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</si>
  <si>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</si>
  <si>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</si>
  <si>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</si>
  <si>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</si>
  <si>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</si>
  <si>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</si>
  <si>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</si>
  <si>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</si>
  <si>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</si>
  <si>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</si>
  <si>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</si>
  <si>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</si>
  <si>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</si>
  <si>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</si>
  <si>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</si>
  <si>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</si>
  <si>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</si>
  <si>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</si>
  <si>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</si>
  <si>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</si>
  <si>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</si>
  <si>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</si>
  <si>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</si>
  <si>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</si>
  <si>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</si>
  <si>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</si>
  <si>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</si>
  <si>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</si>
  <si>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</si>
  <si>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</si>
  <si>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</si>
  <si>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</si>
  <si>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</si>
  <si>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</si>
  <si>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</si>
  <si>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</si>
  <si>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</si>
  <si>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</si>
  <si>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</si>
  <si>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</si>
  <si>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</si>
  <si>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</si>
  <si>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</si>
  <si>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</si>
  <si>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</si>
  <si>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</si>
  <si>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</si>
  <si>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</si>
  <si>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</si>
  <si>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</si>
  <si>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</si>
  <si>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</si>
  <si>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</si>
  <si>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</si>
  <si>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</si>
  <si>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</si>
  <si>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</si>
  <si>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</si>
  <si>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</si>
  <si>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</si>
  <si>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</si>
  <si>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</si>
  <si>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</si>
  <si>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</si>
  <si>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</si>
  <si>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</si>
  <si>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</si>
  <si>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</si>
  <si>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</si>
  <si>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</si>
  <si>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</si>
  <si>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</si>
  <si>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</si>
  <si>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</si>
  <si>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</si>
  <si>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</si>
  <si>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</si>
  <si>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</si>
  <si>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</si>
  <si>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</si>
  <si>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</si>
  <si>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</si>
  <si>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</si>
  <si>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</si>
  <si>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</si>
  <si>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</si>
  <si>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</si>
  <si>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</si>
  <si>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</si>
  <si>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</si>
  <si>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</si>
  <si>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</si>
  <si>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</si>
  <si>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</si>
  <si>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</si>
  <si>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</si>
  <si>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</si>
  <si>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</si>
  <si>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</si>
  <si>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</si>
  <si>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</si>
  <si>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</si>
  <si>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</si>
  <si>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</si>
  <si>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</si>
  <si>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</si>
  <si>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</si>
  <si>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</si>
  <si>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</si>
  <si>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</si>
  <si>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</si>
  <si>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</si>
  <si>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</si>
  <si>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</si>
  <si>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</si>
  <si>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</si>
  <si>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</si>
  <si>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</si>
  <si>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</si>
  <si>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</si>
  <si>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</si>
  <si>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</si>
  <si>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</si>
  <si>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</si>
  <si>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</si>
  <si>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</si>
  <si>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</si>
  <si>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</si>
  <si>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</si>
  <si>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</si>
  <si>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</si>
  <si>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</si>
  <si>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</si>
  <si>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</si>
  <si>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</si>
  <si>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</si>
  <si>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</si>
  <si>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</si>
  <si>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</si>
  <si>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</si>
  <si>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</si>
  <si>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</si>
  <si>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</si>
  <si>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</si>
  <si>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</si>
  <si>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</si>
  <si>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</si>
  <si>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</si>
  <si>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</si>
  <si>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</si>
  <si>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</si>
  <si>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</si>
  <si>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</si>
  <si>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</si>
  <si>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</si>
  <si>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</si>
  <si>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</si>
  <si>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</si>
  <si>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</si>
  <si>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</si>
  <si>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</si>
  <si>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</si>
  <si>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</si>
  <si>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</si>
  <si>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</si>
  <si>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</si>
  <si>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</si>
  <si>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</si>
  <si>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</si>
  <si>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</si>
  <si>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</si>
  <si>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</si>
  <si>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</si>
  <si>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</si>
  <si>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</si>
  <si>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</si>
  <si>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</si>
  <si>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</si>
  <si>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</si>
  <si>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</si>
  <si>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</si>
  <si>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</si>
  <si>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</si>
  <si>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</si>
  <si>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</si>
  <si>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</si>
  <si>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</si>
  <si>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</si>
  <si>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</si>
  <si>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</si>
  <si>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</si>
  <si>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</si>
  <si>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</si>
  <si>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</si>
  <si>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</si>
  <si>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</si>
  <si>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</si>
  <si>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</si>
  <si>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</si>
  <si>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</si>
  <si>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</si>
  <si>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</si>
  <si>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</si>
  <si>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</si>
  <si>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</si>
  <si>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</si>
  <si>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</si>
  <si>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</si>
  <si>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</si>
  <si>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</si>
  <si>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</si>
  <si>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</si>
  <si>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</si>
  <si>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</si>
  <si>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</si>
  <si>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</si>
  <si>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</si>
  <si>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</si>
  <si>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</si>
  <si>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</si>
  <si>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</si>
  <si>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</si>
  <si>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</si>
  <si>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</si>
  <si>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</si>
  <si>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</si>
  <si>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</si>
  <si>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</si>
  <si>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</si>
  <si>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</si>
  <si>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</si>
  <si>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</si>
  <si>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</si>
  <si>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</si>
  <si>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</si>
  <si>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</si>
  <si>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</si>
  <si>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</si>
  <si>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</si>
  <si>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</si>
  <si>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</si>
  <si>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</si>
  <si>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</si>
  <si>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</si>
  <si>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</si>
  <si>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</si>
  <si>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</si>
  <si>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</si>
  <si>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</si>
  <si>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</si>
  <si>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</si>
  <si>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</si>
  <si>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</si>
  <si>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</si>
  <si>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</si>
  <si>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</si>
  <si>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</si>
  <si>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</si>
  <si>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</si>
  <si>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</si>
  <si>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</si>
  <si>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</si>
  <si>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</si>
  <si>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</si>
  <si>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</si>
  <si>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</si>
  <si>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</si>
  <si>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</si>
  <si>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</si>
  <si>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</si>
  <si>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</si>
  <si>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</si>
  <si>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</si>
  <si>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</si>
  <si>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</si>
  <si>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</si>
  <si>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</si>
  <si>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</si>
  <si>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</si>
  <si>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</si>
  <si>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</si>
  <si>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</si>
  <si>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</si>
  <si>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</si>
  <si>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</si>
  <si>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</si>
  <si>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</si>
  <si>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</si>
  <si>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</si>
  <si>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</si>
  <si>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</si>
  <si>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</si>
  <si>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</si>
  <si>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</si>
  <si>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</si>
  <si>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</si>
  <si>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</si>
  <si>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</si>
  <si>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</si>
  <si>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</si>
  <si>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</si>
  <si>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</si>
  <si>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</si>
  <si>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</si>
  <si>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</si>
  <si>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</si>
  <si>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</si>
  <si>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</si>
  <si>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</si>
  <si>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</si>
  <si>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</si>
  <si>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</si>
  <si>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</si>
  <si>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</si>
  <si>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</si>
  <si>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</si>
  <si>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</si>
  <si>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</si>
  <si>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</si>
  <si>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</si>
  <si>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</si>
  <si>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</si>
  <si>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</si>
  <si>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</si>
  <si>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</si>
  <si>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</si>
  <si>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</si>
  <si>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</si>
  <si>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</si>
  <si>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</si>
  <si>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</si>
  <si>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</si>
  <si>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</si>
  <si>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</si>
  <si>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</si>
  <si>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</si>
  <si>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</si>
  <si>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</si>
  <si>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</si>
  <si>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</si>
  <si>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</si>
  <si>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</si>
  <si>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</si>
  <si>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</si>
  <si>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</si>
  <si>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</si>
  <si>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</si>
  <si>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</si>
  <si>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</si>
  <si>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</si>
  <si>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</si>
  <si>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</si>
  <si>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</si>
  <si>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</si>
  <si>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</si>
  <si>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</si>
  <si>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</si>
  <si>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</si>
  <si>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</si>
  <si>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</si>
  <si>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</si>
  <si>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</si>
  <si>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</si>
  <si>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</si>
  <si>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</si>
  <si>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</si>
  <si>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</si>
  <si>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</si>
  <si>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</si>
  <si>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</si>
  <si>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</si>
  <si>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</si>
  <si>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</si>
  <si>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</si>
  <si>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</si>
  <si>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</si>
  <si>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</si>
  <si>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</si>
  <si>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</si>
  <si>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</si>
  <si>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</si>
  <si>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</si>
  <si>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</si>
  <si>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</si>
  <si>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</si>
  <si>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</si>
  <si>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</si>
  <si>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</si>
  <si>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</si>
  <si>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</si>
  <si>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</si>
  <si>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</si>
  <si>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</si>
  <si>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</si>
  <si>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</si>
  <si>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</si>
  <si>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</si>
  <si>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</si>
  <si>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</si>
  <si>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</si>
  <si>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</si>
  <si>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</si>
  <si>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</si>
  <si>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</si>
  <si>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</si>
  <si>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</si>
  <si>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</si>
  <si>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</si>
  <si>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</si>
  <si>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</si>
  <si>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</si>
  <si>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</si>
  <si>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</si>
  <si>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</si>
  <si>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</si>
  <si>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</si>
  <si>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</si>
  <si>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</si>
  <si>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</si>
  <si>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</si>
  <si>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</si>
  <si>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</si>
  <si>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</si>
  <si>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</si>
  <si>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</si>
  <si>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</si>
  <si>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</si>
  <si>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</si>
  <si>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</si>
  <si>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</si>
  <si>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</si>
  <si>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</si>
  <si>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</si>
  <si>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</si>
  <si>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</si>
  <si>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</si>
  <si>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</si>
  <si>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</si>
  <si>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</si>
  <si>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</si>
  <si>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</si>
  <si>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</si>
  <si>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</si>
  <si>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</si>
  <si>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</si>
  <si>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</si>
  <si>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</si>
  <si>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</si>
  <si>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</si>
  <si>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</si>
  <si>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</si>
  <si>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</si>
  <si>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</si>
  <si>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</si>
  <si>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</si>
  <si>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</si>
  <si>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</si>
  <si>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</si>
  <si>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</si>
  <si>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</si>
  <si>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</si>
  <si>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</si>
  <si>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</si>
  <si>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</si>
  <si>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</si>
  <si>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</si>
  <si>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</si>
  <si>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</si>
  <si>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</si>
  <si>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</si>
  <si>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</si>
  <si>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</si>
  <si>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</si>
  <si>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</si>
  <si>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</si>
  <si>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</si>
  <si>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</si>
  <si>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</si>
  <si>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</si>
  <si>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</si>
  <si>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</si>
  <si>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</si>
  <si>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</si>
  <si>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</si>
  <si>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</si>
  <si>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</si>
  <si>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</si>
  <si>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</si>
  <si>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</si>
  <si>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</si>
  <si>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</si>
  <si>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</si>
  <si>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</si>
  <si>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</si>
  <si>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</si>
  <si>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</si>
  <si>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</si>
  <si>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</si>
  <si>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</si>
  <si>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</si>
  <si>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</si>
  <si>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</si>
  <si>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</si>
  <si>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</si>
  <si>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</si>
  <si>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</si>
  <si>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</si>
  <si>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</si>
  <si>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</si>
  <si>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</si>
  <si>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</si>
  <si>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</si>
  <si>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</si>
  <si>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</si>
  <si>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</si>
  <si>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</si>
  <si>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</si>
  <si>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</si>
  <si>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</si>
  <si>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</si>
  <si>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</si>
  <si>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</si>
  <si>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</si>
  <si>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</si>
  <si>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</si>
  <si>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</si>
  <si>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</si>
  <si>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</si>
  <si>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</si>
  <si>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</si>
  <si>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</si>
  <si>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</si>
  <si>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</si>
  <si>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</si>
  <si>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</si>
  <si>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</si>
  <si>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</si>
  <si>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</si>
  <si>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</si>
  <si>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</si>
  <si>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</si>
  <si>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</si>
  <si>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</si>
  <si>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</si>
  <si>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</si>
  <si>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</si>
  <si>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</si>
  <si>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</si>
  <si>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</si>
  <si>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</si>
  <si>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</si>
  <si>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</si>
  <si>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</si>
  <si>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</si>
  <si>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</si>
  <si>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</si>
  <si>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</si>
  <si>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</si>
  <si>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</si>
  <si>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</si>
  <si>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</si>
  <si>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</si>
  <si>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</si>
  <si>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</si>
  <si>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</si>
  <si>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</si>
  <si>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</si>
  <si>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</si>
  <si>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</si>
  <si>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</si>
  <si>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</si>
  <si>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</si>
  <si>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</si>
  <si>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</si>
  <si>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</si>
  <si>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</si>
  <si>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</si>
  <si>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</si>
  <si>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</si>
  <si>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</si>
  <si>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</si>
  <si>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</si>
  <si>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</si>
  <si>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</si>
  <si>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</si>
  <si>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</si>
  <si>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</si>
  <si>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</si>
  <si>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</si>
  <si>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</si>
  <si>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</si>
  <si>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</si>
  <si>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</si>
  <si>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</si>
  <si>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</si>
  <si>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</si>
  <si>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</si>
  <si>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</si>
  <si>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</si>
  <si>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</si>
  <si>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</si>
  <si>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</si>
  <si>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</si>
  <si>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</si>
  <si>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</si>
  <si>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</si>
  <si>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</si>
  <si>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</si>
  <si>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</si>
  <si>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</si>
  <si>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</si>
  <si>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</si>
  <si>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</si>
  <si>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</si>
  <si>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</si>
  <si>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</si>
  <si>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</si>
  <si>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</si>
  <si>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</si>
  <si>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</si>
  <si>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</si>
  <si>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</si>
  <si>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</si>
  <si>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</si>
  <si>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</si>
  <si>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</si>
  <si>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</si>
  <si>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</si>
  <si>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</si>
  <si>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</si>
  <si>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</si>
  <si>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</si>
  <si>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</si>
  <si>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</si>
  <si>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</si>
  <si>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</si>
  <si>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</si>
  <si>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</si>
  <si>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</si>
  <si>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</si>
  <si>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</si>
  <si>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</si>
  <si>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</si>
  <si>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</si>
  <si>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</si>
  <si>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</si>
  <si>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</si>
  <si>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</si>
  <si>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</si>
  <si>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</si>
  <si>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</si>
  <si>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</si>
  <si>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</si>
  <si>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</si>
  <si>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</si>
  <si>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</si>
  <si>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</si>
  <si>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</si>
  <si>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</si>
  <si>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</si>
  <si>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</si>
  <si>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</si>
  <si>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</si>
  <si>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</si>
  <si>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</si>
  <si>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</si>
  <si>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</si>
  <si>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</si>
  <si>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</si>
  <si>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</si>
  <si>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</si>
  <si>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</si>
  <si>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</si>
  <si>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</si>
  <si>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</si>
  <si>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</si>
  <si>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</si>
  <si>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</si>
  <si>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</si>
  <si>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</si>
  <si>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</si>
  <si>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</si>
  <si>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</si>
  <si>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</si>
  <si>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</si>
  <si>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</si>
  <si>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</si>
  <si>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</si>
  <si>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</si>
  <si>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</si>
  <si>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</si>
  <si>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</si>
  <si>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</si>
  <si>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</si>
  <si>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</si>
  <si>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</si>
  <si>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</si>
  <si>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</si>
  <si>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</si>
  <si>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</si>
  <si>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</si>
  <si>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</si>
  <si>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</si>
  <si>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</si>
  <si>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</si>
  <si>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</si>
  <si>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</si>
  <si>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</si>
  <si>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</si>
  <si>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</si>
  <si>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</si>
  <si>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</si>
  <si>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</si>
  <si>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</si>
  <si>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</si>
  <si>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</si>
  <si>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</si>
  <si>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</si>
  <si>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</si>
  <si>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</si>
  <si>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</si>
  <si>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</si>
  <si>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</si>
  <si>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</si>
  <si>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</si>
  <si>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</si>
  <si>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</si>
  <si>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</si>
  <si>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</si>
  <si>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</si>
  <si>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</si>
  <si>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</si>
  <si>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</si>
  <si>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</si>
  <si>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</si>
  <si>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</si>
  <si>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</si>
  <si>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</si>
  <si>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</si>
  <si>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</si>
  <si>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</si>
  <si>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</si>
  <si>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</si>
  <si>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</si>
  <si>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</si>
  <si>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</si>
  <si>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</si>
  <si>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</si>
  <si>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</si>
  <si>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</si>
  <si>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</si>
  <si>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</si>
  <si>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</si>
  <si>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</si>
  <si>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</si>
  <si>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</si>
  <si>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</si>
  <si>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</si>
  <si>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</si>
  <si>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</si>
  <si>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</si>
  <si>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</si>
  <si>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</si>
  <si>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</si>
  <si>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</si>
  <si>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</si>
  <si>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</si>
  <si>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</si>
  <si>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</si>
  <si>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</si>
  <si>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</si>
  <si>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</si>
  <si>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</si>
  <si>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</si>
  <si>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</si>
  <si>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</si>
  <si>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</si>
  <si>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</si>
  <si>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</si>
  <si>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</si>
  <si>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</si>
  <si>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</si>
  <si>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</si>
  <si>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</si>
  <si>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</si>
  <si>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</si>
  <si>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</si>
  <si>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</si>
  <si>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</si>
  <si>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</si>
  <si>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</si>
  <si>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</si>
  <si>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</si>
  <si>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</si>
  <si>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</si>
  <si>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</si>
  <si>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</si>
  <si>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</si>
  <si>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</si>
  <si>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</si>
  <si>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</si>
  <si>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</si>
  <si>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</si>
  <si>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</si>
  <si>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</si>
  <si>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</si>
  <si>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</si>
  <si>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</si>
  <si>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</si>
  <si>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</si>
  <si>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</si>
  <si>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</si>
  <si>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</si>
  <si>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</si>
  <si>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</si>
  <si>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</si>
  <si>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</si>
  <si>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</si>
  <si>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</si>
  <si>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</si>
  <si>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</si>
  <si>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</si>
  <si>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</si>
  <si>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</si>
  <si>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</si>
  <si>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</si>
  <si>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</si>
  <si>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</si>
  <si>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</si>
  <si>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</si>
  <si>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</si>
  <si>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</si>
  <si>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</si>
  <si>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</si>
  <si>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</si>
  <si>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</si>
  <si>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</si>
  <si>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</si>
  <si>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</si>
  <si>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</si>
  <si>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</si>
  <si>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</si>
  <si>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</si>
  <si>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</si>
  <si>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</si>
  <si>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</si>
  <si>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</si>
  <si>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</si>
  <si>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</si>
  <si>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</si>
  <si>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</si>
  <si>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</si>
  <si>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</si>
  <si>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</si>
  <si>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</si>
  <si>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</si>
  <si>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</si>
  <si>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</si>
  <si>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</si>
  <si>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</si>
  <si>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</si>
  <si>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</si>
  <si>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</si>
  <si>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</si>
  <si>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</si>
  <si>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</si>
  <si>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</si>
  <si>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</si>
  <si>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</si>
  <si>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</si>
  <si>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</si>
  <si>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</si>
  <si>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</si>
  <si>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</si>
  <si>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</si>
  <si>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</si>
  <si>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</si>
  <si>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</si>
  <si>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</si>
  <si>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</si>
  <si>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</si>
  <si>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</si>
  <si>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</si>
  <si>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</si>
  <si>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</si>
  <si>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</si>
  <si>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</si>
  <si>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</si>
  <si>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</si>
  <si>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</si>
  <si>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</si>
  <si>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</si>
  <si>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</si>
  <si>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</si>
  <si>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</si>
  <si>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</si>
  <si>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</si>
  <si>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</si>
  <si>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</si>
  <si>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</si>
  <si>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</si>
  <si>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</si>
  <si>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</si>
  <si>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</si>
  <si>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</si>
  <si>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</si>
  <si>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</si>
  <si>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</si>
  <si>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</si>
  <si>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</si>
  <si>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</si>
  <si>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</si>
  <si>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</si>
  <si>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</si>
  <si>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</si>
  <si>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</si>
  <si>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</si>
  <si>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</si>
  <si>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</si>
  <si>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</si>
  <si>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</si>
  <si>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</si>
  <si>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</si>
  <si>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</si>
  <si>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</si>
  <si>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</si>
  <si>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</si>
  <si>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</si>
  <si>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</si>
  <si>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</si>
  <si>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</si>
  <si>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</si>
  <si>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</si>
  <si>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</si>
  <si>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</si>
  <si>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</si>
  <si>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</si>
  <si>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</si>
  <si>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</si>
  <si>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</si>
  <si>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</si>
  <si>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</si>
  <si>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</si>
  <si>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</si>
  <si>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</si>
  <si>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</si>
  <si>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</si>
  <si>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</si>
  <si>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</si>
  <si>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</si>
  <si>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</si>
  <si>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</si>
  <si>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</si>
  <si>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</si>
  <si>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</si>
  <si>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</si>
  <si>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</si>
  <si>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</si>
  <si>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</si>
  <si>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</si>
  <si>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</si>
  <si>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</si>
  <si>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</si>
  <si>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</si>
  <si>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</si>
  <si>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</si>
  <si>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</si>
  <si>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</si>
  <si>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</si>
  <si>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</si>
  <si>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</si>
  <si>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</si>
  <si>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</si>
  <si>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</si>
  <si>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</si>
  <si>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</si>
  <si>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</si>
  <si>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</si>
  <si>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</si>
  <si>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</si>
  <si>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</si>
  <si>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</si>
  <si>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</si>
  <si>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</si>
  <si>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</si>
  <si>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</si>
  <si>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</si>
  <si>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</si>
  <si>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</si>
  <si>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</si>
  <si>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</si>
  <si>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</si>
  <si>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</si>
  <si>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</si>
  <si>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</si>
  <si>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</si>
  <si>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</si>
  <si>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</si>
  <si>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</si>
  <si>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</si>
  <si>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</si>
  <si>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</si>
  <si>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</si>
  <si>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</si>
  <si>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</si>
  <si>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</si>
  <si>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</si>
  <si>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</si>
  <si>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</si>
  <si>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</si>
  <si>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</si>
  <si>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</si>
  <si>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</si>
  <si>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</si>
  <si>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</si>
  <si>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</si>
  <si>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</si>
  <si>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</si>
  <si>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</si>
  <si>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</si>
  <si>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</si>
  <si>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</si>
  <si>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</si>
  <si>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</si>
  <si>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</si>
  <si>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</si>
  <si>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</si>
  <si>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</si>
  <si>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</si>
  <si>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</si>
  <si>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</si>
  <si>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</si>
  <si>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</si>
  <si>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</si>
  <si>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</si>
  <si>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</si>
  <si>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</si>
  <si>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</si>
  <si>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</si>
  <si>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</si>
  <si>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</si>
  <si>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</si>
  <si>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</si>
  <si>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</si>
  <si>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</si>
  <si>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</si>
  <si>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</si>
  <si>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</si>
  <si>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</si>
  <si>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</si>
  <si>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</si>
  <si>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</si>
  <si>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</si>
  <si>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</si>
  <si>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</si>
  <si>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</si>
  <si>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</si>
  <si>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</si>
  <si>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</si>
  <si>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</si>
  <si>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</si>
  <si>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</si>
  <si>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</si>
  <si>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</si>
  <si>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</si>
  <si>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</si>
  <si>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</si>
  <si>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</si>
  <si>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</si>
  <si>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</si>
  <si>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</si>
  <si>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</si>
  <si>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</si>
  <si>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</si>
  <si>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</si>
  <si>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</si>
  <si>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</si>
  <si>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</si>
  <si>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</si>
  <si>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</si>
  <si>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</si>
  <si>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</si>
  <si>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</si>
  <si>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</si>
  <si>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</si>
  <si>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</si>
  <si>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</si>
  <si>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</si>
  <si>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</si>
  <si>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</si>
  <si>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</si>
  <si>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</si>
  <si>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</si>
  <si>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</si>
  <si>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</si>
  <si>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</si>
  <si>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</si>
  <si>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</si>
  <si>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</si>
  <si>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</si>
  <si>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</si>
  <si>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</si>
  <si>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</si>
  <si>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</si>
  <si>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</si>
  <si>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</si>
  <si>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</si>
  <si>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</si>
  <si>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</si>
  <si>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</si>
  <si>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</si>
  <si>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</si>
  <si>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</si>
  <si>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</si>
  <si>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</si>
  <si>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</si>
  <si>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</si>
  <si>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</si>
  <si>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</si>
  <si>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</si>
  <si>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</si>
  <si>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</si>
  <si>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</si>
  <si>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</si>
  <si>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</si>
  <si>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</si>
  <si>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</si>
  <si>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</si>
  <si>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</si>
  <si>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</si>
  <si>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</si>
  <si>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</si>
  <si>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</si>
  <si>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</si>
  <si>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</si>
  <si>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</si>
  <si>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</si>
  <si>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</si>
  <si>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</si>
  <si>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</si>
  <si>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</si>
  <si>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</si>
  <si>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</si>
  <si>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</si>
  <si>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</si>
  <si>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</si>
  <si>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</si>
  <si>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</si>
  <si>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</si>
  <si>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</si>
  <si>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</si>
  <si>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</si>
  <si>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</si>
  <si>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</si>
  <si>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</si>
  <si>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</si>
  <si>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</si>
  <si>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</si>
  <si>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</si>
  <si>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</si>
  <si>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</si>
  <si>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</si>
  <si>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</si>
  <si>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</si>
  <si>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</si>
  <si>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</si>
  <si>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</si>
  <si>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</si>
  <si>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</si>
  <si>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</si>
  <si>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</si>
  <si>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</si>
  <si>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</si>
  <si>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</si>
  <si>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</si>
  <si>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</si>
  <si>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</si>
  <si>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</si>
  <si>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</si>
  <si>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</si>
  <si>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</si>
  <si>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</si>
  <si>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</si>
  <si>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</si>
  <si>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</si>
  <si>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</si>
  <si>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</si>
  <si>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</si>
  <si>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</si>
  <si>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</si>
  <si>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</si>
  <si>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</si>
  <si>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</si>
  <si>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</si>
  <si>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</si>
  <si>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</si>
  <si>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</si>
  <si>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</si>
  <si>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</si>
  <si>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</si>
  <si>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</si>
  <si>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</si>
  <si>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</si>
  <si>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</si>
  <si>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</si>
  <si>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</si>
  <si>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</si>
  <si>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</si>
  <si>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</si>
  <si>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</si>
  <si>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</si>
  <si>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</si>
  <si>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</si>
  <si>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</si>
  <si>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</si>
  <si>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</si>
  <si>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</si>
  <si>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</si>
  <si>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</si>
  <si>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</si>
  <si>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</si>
  <si>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</si>
  <si>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</si>
  <si>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</si>
  <si>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</si>
  <si>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</si>
  <si>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</si>
  <si>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</si>
  <si>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</si>
  <si>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</si>
  <si>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</si>
  <si>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</si>
  <si>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</si>
  <si>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</si>
  <si>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</si>
  <si>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</si>
  <si>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</si>
  <si>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</si>
  <si>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</si>
  <si>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</si>
  <si>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</si>
  <si>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</si>
  <si>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</si>
  <si>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</si>
  <si>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</si>
  <si>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</si>
  <si>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</si>
  <si>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</si>
  <si>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</si>
  <si>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</si>
  <si>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</si>
  <si>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</si>
  <si>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</si>
  <si>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</si>
  <si>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</si>
  <si>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</si>
  <si>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</si>
  <si>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</si>
  <si>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</si>
  <si>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</si>
  <si>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</si>
  <si>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</si>
  <si>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</si>
  <si>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</si>
  <si>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</si>
  <si>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</si>
  <si>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</si>
  <si>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</si>
  <si>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</si>
  <si>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</si>
  <si>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</si>
  <si>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</si>
  <si>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</si>
  <si>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</si>
  <si>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</si>
  <si>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</si>
  <si>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</si>
  <si>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</si>
  <si>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</si>
  <si>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</si>
  <si>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</si>
  <si>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</si>
  <si>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</si>
  <si>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</si>
  <si>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</si>
  <si>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</si>
  <si>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</si>
  <si>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</si>
  <si>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</si>
  <si>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</si>
  <si>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</si>
  <si>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</si>
  <si>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</si>
  <si>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</si>
  <si>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</si>
  <si>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</si>
  <si>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</si>
  <si>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</si>
  <si>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</si>
  <si>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</si>
  <si>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</si>
  <si>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</si>
  <si>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</si>
  <si>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</si>
  <si>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</si>
  <si>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</si>
  <si>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</si>
  <si>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</si>
  <si>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</si>
  <si>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</si>
  <si>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</si>
  <si>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</si>
  <si>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</si>
  <si>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</si>
  <si>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</si>
  <si>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</si>
  <si>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</si>
  <si>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</si>
  <si>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</si>
  <si>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</si>
  <si>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</si>
  <si>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</si>
  <si>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</si>
  <si>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</si>
  <si>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</si>
  <si>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</si>
  <si>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</si>
  <si>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</si>
  <si>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</si>
  <si>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</si>
  <si>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</si>
  <si>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</si>
  <si>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</si>
  <si>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</si>
  <si>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</si>
  <si>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</si>
  <si>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</si>
  <si>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</si>
  <si>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</si>
  <si>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</si>
  <si>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</si>
  <si>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</si>
  <si>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</si>
  <si>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</si>
  <si>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</si>
  <si>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</si>
  <si>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</si>
  <si>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</si>
  <si>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</si>
  <si>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</si>
  <si>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</si>
  <si>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</si>
  <si>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</si>
  <si>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</si>
  <si>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</si>
  <si>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</si>
  <si>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</si>
  <si>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</si>
  <si>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</si>
  <si>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</si>
  <si>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</si>
  <si>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</si>
  <si>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</si>
  <si>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</si>
  <si>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</si>
  <si>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</si>
  <si>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</si>
  <si>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</si>
  <si>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</si>
  <si>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</si>
  <si>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</si>
  <si>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</si>
  <si>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</si>
  <si>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</si>
  <si>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</si>
  <si>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</si>
  <si>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</si>
  <si>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</si>
  <si>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</si>
  <si>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</si>
  <si>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</si>
  <si>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</si>
  <si>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</si>
  <si>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</si>
  <si>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</si>
  <si>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</si>
  <si>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</si>
  <si>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</si>
  <si>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</si>
  <si>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</si>
  <si>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</si>
  <si>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</si>
  <si>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</si>
  <si>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</si>
  <si>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</si>
  <si>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</si>
  <si>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</si>
  <si>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</si>
  <si>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</si>
  <si>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</si>
  <si>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</si>
  <si>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</si>
  <si>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</si>
  <si>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</si>
  <si>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</si>
  <si>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</si>
  <si>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</si>
  <si>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</si>
  <si>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</si>
  <si>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</si>
  <si>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</si>
  <si>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</si>
  <si>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</si>
  <si>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</si>
  <si>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</si>
  <si>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</si>
  <si>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</si>
  <si>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</si>
  <si>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</si>
  <si>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</si>
  <si>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</si>
  <si>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</si>
  <si>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</si>
  <si>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</si>
  <si>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</si>
  <si>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</si>
  <si>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</si>
  <si>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</si>
  <si>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</si>
  <si>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</si>
  <si>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</si>
  <si>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</si>
  <si>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</si>
  <si>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</si>
  <si>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</si>
  <si>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</si>
  <si>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</si>
  <si>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</si>
  <si>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</si>
  <si>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</si>
  <si>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</si>
  <si>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</si>
  <si>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</si>
  <si>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</si>
  <si>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</si>
  <si>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</si>
  <si>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</si>
  <si>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</si>
  <si>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</si>
  <si>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</si>
  <si>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</si>
  <si>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</si>
  <si>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</si>
  <si>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</si>
  <si>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</si>
  <si>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</si>
  <si>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</si>
  <si>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</si>
  <si>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</si>
  <si>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</si>
  <si>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</si>
  <si>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</si>
  <si>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</si>
  <si>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</si>
  <si>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</si>
  <si>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</si>
  <si>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</si>
  <si>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</si>
  <si>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</si>
  <si>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</si>
  <si>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</si>
  <si>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</si>
  <si>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</si>
  <si>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</si>
  <si>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</si>
  <si>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</si>
  <si>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</si>
  <si>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</si>
  <si>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</si>
  <si>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</si>
  <si>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</si>
  <si>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</si>
  <si>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</si>
  <si>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</si>
  <si>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</si>
  <si>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</si>
  <si>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</si>
  <si>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</si>
  <si>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</si>
  <si>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</si>
  <si>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</si>
  <si>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</si>
  <si>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</si>
  <si>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</si>
  <si>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</si>
  <si>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</si>
  <si>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</si>
  <si>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</si>
  <si>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</si>
  <si>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</si>
  <si>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</si>
  <si>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</si>
  <si>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</si>
  <si>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</si>
  <si>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</si>
  <si>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</si>
  <si>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</si>
  <si>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</si>
  <si>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</si>
  <si>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</si>
  <si>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</si>
  <si>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</si>
  <si>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</si>
  <si>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</si>
  <si>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</si>
  <si>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</si>
  <si>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</si>
  <si>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</si>
  <si>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</si>
  <si>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</si>
  <si>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</si>
  <si>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</si>
  <si>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</si>
  <si>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</si>
  <si>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</si>
  <si>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</si>
  <si>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</si>
  <si>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</si>
  <si>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</si>
  <si>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</si>
  <si>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</si>
  <si>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</si>
  <si>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</si>
  <si>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</si>
  <si>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</si>
  <si>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</si>
  <si>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</si>
  <si>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</si>
  <si>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</si>
  <si>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</si>
  <si>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</si>
  <si>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</si>
  <si>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</si>
  <si>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</si>
  <si>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</si>
  <si>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</si>
  <si>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</si>
  <si>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</si>
  <si>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</si>
  <si>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</si>
  <si>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</si>
  <si>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</si>
  <si>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</si>
  <si>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</si>
  <si>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</si>
  <si>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</si>
  <si>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</si>
  <si>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</si>
  <si>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</si>
  <si>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</si>
  <si>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</si>
  <si>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</si>
  <si>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</si>
  <si>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</si>
  <si>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</si>
  <si>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</si>
  <si>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</si>
  <si>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</si>
  <si>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</si>
  <si>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</si>
  <si>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</si>
  <si>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</si>
  <si>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</si>
  <si>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</si>
  <si>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</si>
  <si>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</si>
  <si>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</si>
  <si>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</si>
  <si>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</si>
  <si>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</si>
  <si>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</si>
  <si>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</si>
  <si>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</si>
  <si>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</si>
  <si>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</si>
  <si>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</si>
  <si>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</si>
  <si>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</si>
  <si>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</si>
  <si>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</si>
  <si>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</si>
  <si>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</si>
  <si>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</si>
  <si>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</si>
  <si>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</si>
  <si>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</si>
  <si>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</si>
  <si>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</si>
  <si>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</si>
  <si>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</si>
  <si>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</si>
  <si>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</si>
  <si>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</si>
  <si>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</si>
  <si>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</si>
  <si>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</si>
  <si>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</si>
  <si>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</si>
  <si>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</si>
  <si>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</si>
  <si>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</si>
  <si>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</si>
  <si>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</si>
  <si>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</si>
  <si>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</si>
  <si>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</si>
  <si>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</si>
  <si>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</si>
  <si>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</si>
  <si>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</si>
  <si>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</si>
  <si>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</si>
  <si>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</si>
  <si>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</si>
  <si>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</si>
  <si>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</si>
  <si>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</si>
  <si>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</si>
  <si>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</si>
  <si>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</si>
  <si>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</si>
  <si>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</si>
  <si>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</si>
  <si>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</si>
  <si>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</si>
  <si>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</si>
  <si>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</si>
  <si>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</si>
  <si>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</si>
  <si>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</si>
  <si>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</si>
  <si>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</si>
  <si>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</si>
  <si>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</si>
  <si>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</si>
  <si>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</si>
  <si>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</si>
  <si>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</si>
  <si>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</si>
  <si>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</si>
  <si>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</si>
  <si>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</si>
  <si>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</si>
  <si>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</si>
  <si>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</si>
  <si>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</si>
  <si>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</si>
  <si>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</si>
  <si>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</si>
  <si>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</si>
  <si>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</si>
  <si>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</si>
  <si>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</si>
  <si>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</si>
  <si>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</si>
  <si>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</si>
  <si>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</si>
  <si>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</si>
  <si>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</si>
  <si>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</si>
  <si>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</si>
  <si>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</si>
  <si>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</si>
  <si>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</si>
  <si>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</si>
  <si>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</si>
  <si>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</si>
  <si>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</si>
  <si>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</si>
  <si>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</si>
  <si>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</si>
  <si>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</si>
  <si>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</si>
  <si>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</si>
  <si>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</si>
  <si>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</si>
  <si>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</si>
  <si>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</si>
  <si>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</si>
  <si>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</si>
  <si>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</si>
  <si>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</si>
  <si>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</si>
  <si>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</si>
  <si>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</si>
  <si>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</si>
  <si>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</si>
  <si>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</si>
  <si>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</si>
  <si>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</si>
  <si>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</si>
  <si>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</si>
  <si>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</si>
  <si>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</si>
  <si>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</si>
  <si>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</si>
  <si>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</si>
  <si>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</si>
  <si>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</si>
  <si>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</si>
  <si>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</si>
  <si>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</si>
  <si>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</si>
  <si>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</si>
  <si>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</si>
  <si>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</si>
  <si>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</si>
  <si>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</si>
  <si>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</si>
  <si>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</si>
  <si>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</si>
  <si>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</si>
  <si>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</si>
  <si>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</si>
  <si>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</si>
  <si>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</si>
  <si>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</si>
  <si>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</si>
  <si>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</si>
  <si>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</si>
  <si>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</si>
  <si>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</si>
  <si>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</si>
  <si>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</si>
  <si>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</si>
  <si>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</si>
  <si>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</si>
  <si>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</si>
  <si>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</si>
  <si>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</si>
  <si>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</si>
  <si>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</si>
  <si>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</si>
  <si>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</si>
  <si>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</si>
  <si>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</si>
  <si>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</si>
  <si>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</si>
  <si>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</si>
  <si>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</si>
  <si>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</si>
  <si>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</si>
  <si>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</si>
  <si>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</si>
  <si>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</si>
  <si>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</si>
  <si>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</si>
  <si>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</si>
  <si>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</si>
  <si>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</si>
  <si>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</si>
  <si>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</si>
  <si>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</si>
  <si>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</si>
  <si>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</si>
  <si>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</si>
  <si>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</si>
  <si>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</si>
  <si>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</si>
  <si>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</si>
  <si>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</si>
  <si>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</si>
  <si>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</si>
  <si>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</si>
  <si>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</si>
  <si>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</si>
  <si>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</si>
  <si>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</si>
  <si>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</si>
  <si>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</si>
  <si>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</si>
  <si>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</si>
  <si>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</si>
  <si>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</si>
  <si>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</si>
  <si>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</si>
  <si>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</si>
  <si>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</si>
  <si>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</si>
  <si>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</si>
  <si>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</si>
  <si>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</si>
  <si>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</si>
  <si>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</si>
  <si>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</si>
  <si>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</si>
  <si>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</si>
  <si>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</si>
  <si>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</si>
  <si>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</si>
  <si>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</si>
  <si>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</si>
  <si>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</si>
  <si>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</si>
  <si>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</si>
  <si>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</si>
  <si>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</si>
  <si>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</si>
  <si>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</si>
  <si>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</si>
  <si>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</si>
  <si>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</si>
  <si>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</si>
  <si>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</si>
  <si>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</si>
  <si>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</si>
  <si>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</si>
  <si>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</si>
  <si>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</si>
  <si>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</si>
  <si>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</si>
  <si>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</si>
  <si>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</si>
  <si>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</si>
  <si>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</si>
  <si>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</si>
  <si>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</si>
  <si>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</si>
  <si>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</si>
  <si>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</si>
  <si>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</si>
  <si>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</si>
  <si>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</si>
  <si>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</si>
  <si>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</si>
  <si>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</si>
  <si>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</si>
  <si>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</si>
  <si>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</si>
  <si>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</si>
  <si>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</si>
  <si>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</si>
  <si>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</si>
  <si>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</si>
  <si>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</si>
  <si>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</si>
  <si>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</si>
  <si>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</si>
  <si>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</si>
  <si>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</si>
  <si>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</si>
  <si>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</si>
  <si>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</si>
  <si>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</si>
  <si>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</si>
  <si>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</si>
  <si>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</si>
  <si>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</si>
  <si>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</si>
  <si>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</si>
  <si>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</si>
  <si>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</si>
  <si>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</si>
  <si>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</si>
  <si>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</si>
  <si>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</si>
  <si>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</si>
  <si>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</si>
  <si>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</si>
  <si>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</si>
  <si>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</si>
  <si>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</si>
  <si>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</si>
  <si>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</si>
  <si>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</si>
  <si>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</si>
  <si>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</si>
  <si>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</si>
  <si>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</si>
  <si>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</si>
  <si>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</si>
  <si>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</si>
  <si>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</si>
  <si>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</si>
  <si>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</si>
  <si>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</si>
  <si>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</si>
  <si>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</si>
  <si>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</si>
  <si>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</si>
  <si>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</si>
  <si>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</si>
  <si>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</si>
  <si>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</si>
  <si>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</si>
  <si>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</si>
  <si>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</si>
  <si>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</si>
  <si>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</si>
  <si>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</si>
  <si>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</si>
  <si>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</si>
  <si>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</si>
  <si>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</si>
  <si>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</si>
  <si>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</si>
  <si>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</si>
  <si>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</si>
  <si>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</si>
  <si>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</si>
  <si>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</si>
  <si>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</si>
  <si>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</si>
  <si>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</si>
  <si>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</si>
  <si>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</si>
  <si>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</si>
  <si>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</si>
  <si>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</si>
  <si>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</si>
  <si>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</si>
  <si>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</si>
  <si>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</si>
  <si>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</si>
  <si>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</si>
  <si>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</si>
  <si>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</si>
  <si>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</si>
  <si>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</si>
  <si>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</si>
  <si>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</si>
  <si>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</si>
  <si>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</si>
  <si>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</si>
  <si>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</si>
  <si>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</si>
  <si>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</si>
  <si>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</si>
  <si>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</si>
  <si>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</si>
  <si>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</si>
  <si>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</si>
  <si>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</si>
  <si>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</si>
  <si>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</si>
  <si>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</si>
  <si>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</si>
  <si>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</si>
  <si>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</si>
  <si>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</si>
  <si>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</si>
  <si>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</si>
  <si>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</si>
  <si>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</si>
  <si>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</si>
  <si>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</si>
  <si>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</si>
  <si>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</si>
  <si>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</si>
  <si>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</si>
  <si>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</si>
  <si>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</si>
  <si>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</si>
  <si>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</si>
  <si>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</si>
  <si>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</si>
  <si>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</si>
  <si>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</si>
  <si>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</si>
  <si>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</si>
  <si>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</si>
  <si>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</si>
  <si>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</si>
  <si>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</si>
  <si>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</si>
  <si>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</si>
  <si>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</si>
  <si>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</si>
  <si>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</si>
  <si>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</si>
  <si>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</si>
  <si>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</si>
  <si>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</si>
  <si>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</si>
  <si>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</si>
  <si>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</si>
  <si>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</si>
  <si>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</si>
  <si>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</si>
  <si>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</si>
  <si>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</si>
  <si>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</si>
  <si>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</si>
  <si>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</si>
  <si>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</si>
  <si>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</si>
  <si>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</si>
  <si>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</si>
  <si>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</si>
  <si>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</si>
  <si>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</si>
  <si>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</si>
  <si>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</si>
  <si>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</si>
  <si>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</si>
  <si>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</si>
  <si>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</si>
  <si>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</si>
  <si>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</si>
  <si>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</si>
  <si>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</si>
  <si>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</si>
  <si>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</si>
  <si>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</si>
  <si>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</si>
  <si>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</si>
  <si>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</si>
  <si>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</si>
  <si>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</si>
  <si>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</si>
  <si>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</si>
  <si>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</si>
  <si>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</si>
  <si>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</si>
  <si>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</si>
  <si>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</si>
  <si>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</si>
  <si>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</si>
  <si>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</si>
  <si>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</si>
  <si>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</si>
  <si>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</si>
  <si>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</si>
  <si>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</si>
  <si>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</si>
  <si>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</si>
  <si>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</si>
  <si>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</si>
  <si>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</si>
  <si>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</si>
  <si>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</si>
  <si>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</si>
  <si>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</si>
  <si>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</si>
  <si>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</si>
  <si>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</si>
  <si>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</si>
  <si>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</si>
  <si>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</si>
  <si>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</si>
  <si>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</si>
  <si>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</si>
  <si>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</si>
  <si>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</si>
  <si>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</si>
  <si>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</si>
  <si>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</si>
  <si>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</si>
  <si>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</si>
  <si>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</si>
  <si>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</si>
  <si>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</si>
  <si>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</si>
  <si>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</si>
  <si>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</si>
  <si>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</si>
  <si>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</si>
  <si>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</si>
  <si>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</si>
  <si>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</si>
  <si>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</si>
  <si>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</si>
  <si>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</si>
  <si>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</si>
  <si>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</si>
  <si>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</si>
  <si>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</si>
  <si>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</si>
  <si>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</si>
  <si>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</si>
  <si>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</si>
  <si>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</si>
  <si>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</si>
  <si>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</si>
  <si>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</si>
  <si>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</si>
  <si>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</si>
  <si>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</si>
  <si>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</si>
  <si>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</si>
  <si>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</si>
  <si>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</si>
  <si>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</si>
  <si>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</si>
  <si>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</si>
  <si>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</si>
  <si>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</si>
  <si>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</si>
  <si>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</si>
  <si>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</si>
  <si>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</si>
  <si>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</si>
  <si>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</si>
  <si>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</si>
  <si>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</si>
  <si>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</si>
  <si>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</si>
  <si>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</si>
  <si>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</si>
  <si>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</si>
  <si>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</si>
  <si>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</si>
  <si>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</si>
  <si>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</si>
  <si>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</si>
  <si>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</si>
  <si>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</si>
  <si>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</si>
  <si>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</si>
  <si>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</si>
  <si>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</si>
  <si>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</si>
  <si>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</si>
  <si>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</si>
  <si>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</si>
  <si>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</si>
  <si>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</si>
  <si>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</si>
  <si>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</si>
  <si>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</si>
  <si>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</si>
  <si>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</si>
  <si>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</si>
  <si>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</si>
  <si>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</si>
  <si>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</si>
  <si>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</si>
  <si>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</si>
  <si>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</si>
  <si>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</si>
  <si>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</si>
  <si>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</si>
  <si>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</si>
  <si>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</si>
  <si>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</si>
  <si>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</si>
  <si>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</si>
  <si>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</si>
  <si>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</si>
  <si>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</si>
  <si>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</si>
  <si>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</si>
  <si>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</si>
  <si>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</si>
  <si>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</si>
  <si>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</si>
  <si>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</si>
  <si>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</si>
  <si>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</si>
  <si>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</si>
  <si>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</si>
  <si>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</si>
  <si>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</si>
  <si>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</si>
  <si>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</si>
  <si>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</si>
  <si>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</si>
  <si>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</si>
  <si>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</si>
  <si>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</si>
  <si>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</si>
  <si>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</si>
  <si>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</si>
  <si>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</si>
  <si>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</si>
  <si>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</si>
  <si>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</si>
  <si>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</si>
  <si>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</si>
  <si>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</si>
  <si>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</si>
  <si>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</si>
  <si>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</si>
  <si>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</si>
  <si>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</si>
  <si>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</si>
  <si>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</si>
  <si>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</si>
  <si>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</si>
  <si>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</si>
  <si>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</si>
  <si>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</si>
  <si>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</si>
  <si>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</si>
  <si>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</si>
  <si>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</si>
  <si>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</si>
  <si>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</si>
  <si>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</si>
  <si>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</si>
  <si>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</si>
  <si>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</si>
  <si>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</si>
  <si>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</si>
  <si>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</si>
  <si>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</si>
  <si>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</si>
  <si>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</si>
  <si>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</si>
  <si>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</si>
  <si>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</si>
  <si>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</si>
  <si>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</si>
  <si>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</si>
  <si>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</si>
  <si>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</si>
  <si>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</si>
  <si>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</si>
  <si>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</si>
  <si>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</si>
  <si>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</si>
  <si>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</si>
  <si>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</si>
  <si>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</si>
  <si>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</si>
  <si>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</si>
  <si>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</si>
  <si>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</si>
  <si>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</si>
  <si>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</si>
  <si>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</si>
  <si>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</si>
  <si>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</si>
  <si>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</si>
  <si>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</si>
  <si>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</si>
  <si>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</si>
  <si>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</si>
  <si>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</si>
  <si>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</si>
  <si>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</si>
  <si>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</si>
  <si>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</si>
  <si>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</si>
  <si>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</si>
  <si>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</si>
  <si>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</si>
  <si>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</si>
  <si>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</si>
  <si>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</si>
  <si>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</si>
  <si>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</si>
  <si>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</si>
  <si>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</si>
  <si>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</si>
  <si>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</si>
  <si>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</si>
  <si>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</si>
  <si>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</si>
  <si>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</si>
  <si>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</si>
  <si>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</si>
  <si>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</si>
  <si>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</si>
  <si>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</si>
  <si>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</si>
  <si>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</si>
  <si>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</si>
  <si>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</si>
  <si>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</si>
  <si>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</si>
  <si>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</si>
  <si>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</si>
  <si>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</si>
  <si>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</si>
  <si>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</si>
  <si>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</si>
  <si>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</si>
  <si>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</si>
  <si>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</si>
  <si>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</si>
  <si>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</si>
  <si>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</si>
  <si>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</si>
  <si>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</si>
  <si>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</si>
  <si>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</si>
  <si>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</si>
  <si>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</si>
  <si>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</si>
  <si>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</si>
  <si>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</si>
  <si>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</si>
  <si>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</si>
  <si>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</si>
  <si>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</si>
  <si>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</si>
  <si>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</si>
  <si>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</si>
  <si>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</si>
  <si>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</si>
  <si>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</si>
  <si>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</si>
  <si>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</si>
  <si>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</si>
  <si>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</si>
  <si>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</si>
  <si>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</si>
  <si>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</si>
  <si>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</si>
  <si>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</si>
  <si>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</si>
  <si>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</si>
  <si>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</si>
  <si>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</si>
  <si>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</si>
  <si>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</si>
  <si>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</si>
  <si>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</si>
  <si>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</si>
  <si>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</si>
  <si>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</si>
  <si>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</si>
  <si>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</si>
  <si>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</si>
  <si>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</si>
  <si>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</si>
  <si>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</si>
  <si>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</si>
  <si>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</si>
  <si>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</si>
  <si>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</si>
  <si>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</si>
  <si>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</si>
  <si>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</si>
  <si>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</si>
  <si>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</si>
  <si>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</si>
  <si>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</si>
  <si>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</si>
  <si>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</si>
  <si>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</si>
  <si>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</si>
  <si>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</si>
  <si>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</si>
  <si>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</si>
  <si>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</si>
  <si>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</si>
  <si>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</si>
  <si>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</si>
  <si>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</si>
  <si>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</si>
  <si>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</si>
  <si>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</si>
  <si>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</si>
  <si>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</si>
  <si>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</si>
  <si>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</si>
  <si>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</si>
  <si>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</si>
  <si>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</si>
  <si>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</si>
  <si>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</si>
  <si>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</si>
  <si>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</si>
  <si>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</si>
  <si>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</si>
  <si>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</si>
  <si>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</si>
  <si>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</si>
  <si>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</si>
  <si>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</si>
  <si>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</si>
  <si>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</si>
  <si>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</si>
  <si>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</si>
  <si>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</si>
  <si>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</si>
  <si>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</si>
  <si>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</si>
  <si>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</si>
  <si>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</si>
  <si>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</si>
  <si>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</si>
  <si>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</si>
  <si>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</si>
  <si>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</si>
  <si>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</si>
  <si>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</si>
  <si>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</si>
  <si>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</si>
  <si>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</si>
  <si>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</si>
  <si>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</si>
  <si>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</si>
  <si>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</si>
  <si>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</si>
  <si>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</si>
  <si>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</si>
  <si>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</si>
  <si>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</si>
  <si>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</si>
  <si>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</si>
  <si>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</si>
  <si>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</si>
  <si>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</si>
  <si>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</si>
  <si>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</si>
  <si>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</si>
  <si>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</si>
  <si>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</si>
  <si>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</si>
  <si>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</si>
  <si>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</si>
  <si>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</si>
  <si>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</si>
  <si>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</si>
  <si>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</si>
  <si>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</si>
  <si>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</si>
  <si>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</si>
  <si>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</si>
  <si>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</si>
  <si>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</si>
  <si>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</si>
  <si>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</si>
  <si>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</si>
  <si>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</si>
  <si>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</si>
  <si>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</si>
  <si>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</si>
  <si>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</si>
  <si>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</si>
  <si>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</si>
  <si>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</si>
  <si>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</si>
  <si>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</si>
  <si>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</si>
  <si>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</si>
  <si>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</si>
  <si>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</si>
  <si>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</si>
  <si>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</si>
  <si>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</si>
  <si>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</si>
  <si>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</si>
  <si>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</si>
  <si>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</si>
  <si>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</si>
  <si>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</si>
  <si>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</si>
  <si>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</si>
  <si>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</si>
  <si>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</si>
  <si>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</si>
  <si>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</si>
  <si>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</si>
  <si>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</si>
  <si>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</si>
  <si>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</si>
  <si>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</si>
  <si>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</si>
  <si>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</si>
  <si>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</si>
  <si>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</si>
  <si>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</si>
  <si>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</si>
  <si>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</si>
  <si>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</si>
  <si>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</si>
  <si>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</si>
  <si>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</si>
  <si>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</si>
  <si>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</si>
  <si>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</si>
  <si>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</si>
  <si>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</si>
  <si>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</si>
  <si>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</si>
  <si>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</si>
  <si>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</si>
  <si>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</si>
  <si>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</si>
  <si>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</si>
  <si>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</si>
  <si>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</si>
  <si>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</si>
  <si>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</si>
  <si>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</si>
  <si>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</si>
  <si>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</si>
  <si>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</si>
  <si>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</si>
  <si>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</si>
  <si>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</si>
  <si>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</si>
  <si>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</si>
  <si>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</si>
  <si>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</si>
  <si>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</si>
  <si>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</si>
  <si>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</si>
  <si>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</si>
  <si>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</si>
  <si>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</si>
  <si>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</si>
  <si>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</si>
  <si>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</si>
  <si>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</si>
  <si>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</si>
  <si>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</si>
  <si>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</si>
  <si>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</si>
  <si>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</si>
  <si>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</si>
  <si>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</si>
  <si>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</si>
  <si>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</si>
  <si>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</si>
  <si>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</si>
  <si>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</si>
  <si>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</si>
  <si>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</si>
  <si>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</si>
  <si>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</si>
  <si>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</si>
  <si>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</si>
  <si>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</si>
  <si>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</si>
  <si>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</si>
  <si>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</si>
  <si>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</si>
  <si>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</si>
  <si>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</si>
  <si>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</si>
  <si>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</si>
  <si>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</si>
  <si>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</si>
  <si>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</si>
  <si>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</si>
  <si>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</si>
  <si>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</si>
  <si>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</si>
  <si>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</si>
  <si>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</si>
  <si>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</si>
  <si>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</si>
  <si>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</si>
  <si>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</si>
  <si>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</si>
  <si>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</si>
  <si>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</si>
  <si>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</si>
  <si>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</si>
  <si>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</si>
  <si>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</si>
  <si>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</si>
  <si>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</si>
  <si>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</si>
  <si>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</si>
  <si>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</si>
  <si>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</si>
  <si>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</si>
  <si>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</si>
  <si>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</si>
  <si>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</si>
  <si>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</si>
  <si>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</si>
  <si>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</si>
  <si>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</si>
  <si>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</si>
  <si>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</si>
  <si>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</si>
  <si>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</si>
  <si>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</si>
  <si>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</si>
  <si>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</si>
  <si>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</si>
  <si>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</si>
  <si>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</si>
  <si>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</si>
  <si>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</si>
  <si>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</si>
  <si>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</si>
  <si>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</si>
  <si>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</si>
  <si>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</si>
  <si>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</si>
  <si>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</si>
  <si>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</si>
  <si>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</si>
  <si>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</si>
  <si>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</si>
  <si>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</si>
  <si>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</si>
  <si>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</si>
  <si>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</si>
  <si>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</si>
  <si>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</si>
  <si>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</si>
  <si>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</si>
  <si>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</si>
  <si>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</si>
  <si>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</si>
  <si>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</si>
  <si>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</si>
  <si>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</si>
  <si>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</si>
  <si>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</si>
  <si>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</si>
  <si>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</si>
  <si>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</si>
  <si>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</si>
  <si>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</si>
  <si>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</si>
  <si>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</si>
  <si>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</si>
  <si>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</si>
  <si>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</si>
  <si>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</si>
  <si>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</si>
  <si>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</si>
  <si>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</si>
  <si>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</si>
  <si>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</si>
  <si>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</si>
  <si>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</si>
  <si>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</si>
  <si>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</si>
  <si>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</si>
  <si>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</si>
  <si>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</si>
  <si>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</si>
  <si>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</si>
  <si>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</si>
  <si>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</si>
  <si>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</si>
  <si>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</si>
  <si>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</si>
  <si>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</si>
  <si>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</si>
  <si>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</si>
  <si>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</si>
  <si>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</si>
  <si>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</si>
  <si>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</si>
  <si>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</si>
  <si>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</si>
  <si>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</si>
  <si>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</si>
  <si>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</si>
  <si>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</si>
  <si>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</si>
  <si>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</si>
  <si>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</si>
  <si>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</si>
  <si>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</si>
  <si>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</si>
  <si>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</si>
  <si>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</si>
  <si>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</si>
  <si>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</si>
  <si>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</si>
  <si>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</si>
  <si>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</si>
  <si>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</si>
  <si>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</si>
  <si>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</si>
  <si>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</si>
  <si>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</si>
  <si>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</si>
  <si>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</si>
  <si>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</si>
  <si>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</si>
  <si>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</si>
  <si>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</si>
  <si>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</si>
  <si>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</si>
  <si>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</si>
  <si>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</si>
  <si>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</si>
  <si>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</si>
  <si>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</si>
  <si>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</si>
  <si>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</si>
  <si>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</si>
  <si>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</si>
  <si>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</si>
  <si>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</si>
  <si>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</si>
  <si>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</si>
  <si>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</si>
  <si>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</si>
  <si>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</si>
  <si>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</si>
  <si>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</si>
  <si>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</si>
  <si>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</si>
  <si>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</si>
  <si>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</si>
  <si>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</si>
  <si>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</si>
  <si>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</si>
  <si>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</si>
  <si>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</si>
  <si>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</si>
  <si>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</si>
  <si>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</si>
  <si>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</si>
  <si>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</si>
  <si>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</si>
  <si>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</si>
  <si>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</si>
  <si>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</si>
  <si>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</si>
  <si>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</si>
  <si>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</si>
  <si>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</si>
  <si>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</si>
  <si>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</si>
  <si>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</si>
  <si>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</si>
  <si>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</si>
  <si>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</si>
  <si>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</si>
  <si>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</si>
  <si>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</si>
  <si>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</si>
  <si>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</si>
  <si>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</si>
  <si>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</si>
  <si>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</si>
  <si>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</si>
  <si>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</si>
  <si>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</si>
  <si>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</si>
  <si>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</si>
  <si>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</si>
  <si>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</si>
  <si>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</si>
  <si>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</si>
  <si>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</si>
  <si>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</si>
  <si>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</si>
  <si>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</si>
  <si>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</si>
  <si>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</si>
  <si>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</si>
  <si>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</si>
  <si>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</si>
  <si>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</si>
  <si>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</si>
  <si>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</si>
  <si>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</si>
  <si>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</si>
  <si>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</si>
  <si>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</si>
  <si>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</si>
  <si>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</si>
  <si>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</si>
  <si>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</si>
  <si>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</si>
  <si>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</si>
  <si>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</si>
  <si>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</si>
  <si>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</si>
  <si>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</si>
  <si>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</si>
  <si>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</si>
  <si>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</si>
  <si>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</si>
  <si>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</si>
  <si>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</si>
  <si>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</si>
  <si>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</si>
  <si>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</si>
  <si>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</si>
  <si>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</si>
  <si>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</si>
  <si>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</si>
  <si>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</si>
  <si>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</si>
  <si>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</si>
  <si>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</si>
  <si>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</si>
  <si>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</si>
  <si>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</si>
  <si>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</si>
  <si>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</si>
  <si>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</si>
  <si>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</si>
  <si>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</si>
  <si>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</si>
  <si>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</si>
  <si>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</si>
  <si>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</si>
  <si>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</si>
  <si>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</si>
  <si>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</si>
  <si>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</si>
  <si>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</si>
  <si>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</si>
  <si>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</si>
  <si>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</si>
  <si>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</si>
  <si>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</si>
  <si>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</si>
  <si>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</si>
  <si>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</si>
  <si>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</si>
  <si>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</si>
  <si>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</si>
  <si>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</si>
  <si>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</si>
  <si>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</si>
  <si>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</si>
  <si>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</si>
  <si>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</si>
  <si>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</si>
  <si>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</si>
  <si>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</si>
  <si>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</si>
  <si>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</si>
  <si>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</si>
  <si>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</si>
  <si>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</si>
  <si>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</si>
  <si>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</si>
  <si>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</si>
  <si>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</si>
  <si>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</si>
  <si>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</si>
  <si>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</si>
  <si>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</si>
  <si>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</si>
  <si>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</si>
  <si>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</si>
  <si>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</si>
  <si>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</si>
  <si>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</si>
  <si>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</si>
  <si>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</si>
  <si>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</si>
  <si>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</si>
  <si>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</si>
  <si>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</si>
  <si>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</si>
  <si>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</si>
  <si>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</si>
  <si>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</si>
  <si>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</si>
  <si>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</si>
  <si>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</si>
  <si>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</si>
  <si>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</si>
  <si>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</si>
  <si>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</si>
  <si>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</si>
  <si>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</si>
  <si>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</si>
  <si>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</si>
  <si>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</si>
  <si>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</si>
  <si>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</si>
  <si>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</si>
  <si>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</si>
  <si>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</si>
  <si>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</si>
  <si>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</si>
  <si>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</si>
  <si>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</si>
  <si>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</si>
  <si>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</si>
  <si>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</si>
  <si>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</si>
  <si>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</si>
  <si>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</si>
  <si>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</si>
  <si>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</si>
  <si>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</si>
  <si>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</si>
  <si>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</si>
  <si>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</si>
  <si>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</si>
  <si>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</si>
  <si>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</si>
  <si>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</si>
  <si>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</si>
  <si>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</si>
  <si>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</si>
  <si>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</si>
  <si>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</si>
  <si>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</si>
  <si>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</si>
  <si>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</si>
  <si>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</si>
  <si>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</si>
  <si>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</si>
  <si>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</si>
  <si>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</si>
  <si>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</si>
  <si>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</si>
  <si>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</si>
  <si>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</si>
  <si>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</si>
  <si>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</si>
  <si>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</si>
  <si>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</si>
  <si>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</si>
  <si>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</si>
  <si>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</si>
  <si>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</si>
  <si>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</si>
  <si>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</si>
  <si>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</si>
  <si>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</si>
  <si>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</si>
  <si>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</si>
  <si>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</si>
  <si>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</si>
  <si>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</si>
  <si>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</si>
  <si>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</si>
  <si>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</si>
  <si>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</si>
  <si>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</si>
  <si>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</si>
  <si>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</si>
  <si>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</si>
  <si>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</si>
  <si>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</si>
  <si>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</si>
  <si>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</si>
  <si>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</si>
  <si>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</si>
  <si>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</si>
  <si>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</si>
  <si>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</si>
  <si>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</si>
  <si>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</si>
  <si>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</si>
  <si>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</si>
  <si>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</si>
  <si>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</si>
  <si>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</si>
  <si>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</si>
  <si>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</si>
  <si>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</si>
  <si>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</si>
  <si>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</si>
  <si>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</si>
  <si>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</si>
  <si>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</si>
  <si>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</si>
  <si>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</si>
  <si>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</si>
  <si>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</si>
  <si>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</si>
  <si>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</si>
  <si>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</si>
  <si>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</si>
  <si>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</si>
  <si>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</si>
  <si>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</si>
  <si>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</si>
  <si>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</si>
  <si>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</si>
  <si>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</si>
  <si>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</si>
  <si>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</si>
  <si>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</si>
  <si>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</si>
  <si>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</si>
  <si>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</si>
  <si>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</si>
  <si>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</si>
  <si>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</si>
  <si>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</si>
  <si>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</si>
  <si>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</si>
  <si>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</si>
  <si>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</si>
  <si>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</si>
  <si>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</si>
  <si>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</si>
  <si>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</si>
  <si>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</si>
  <si>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</si>
  <si>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</si>
  <si>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</si>
  <si>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</si>
  <si>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</si>
  <si>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</si>
  <si>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</si>
  <si>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</si>
  <si>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</si>
  <si>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</si>
  <si>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</si>
  <si>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</si>
  <si>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</si>
  <si>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</si>
  <si>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</si>
  <si>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</si>
  <si>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</si>
  <si>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</si>
  <si>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</si>
  <si>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</si>
  <si>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</si>
  <si>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</si>
  <si>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</si>
  <si>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</si>
  <si>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</si>
  <si>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</si>
  <si>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</si>
  <si>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</si>
  <si>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</si>
  <si>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</si>
  <si>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</si>
  <si>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</si>
  <si>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</si>
  <si>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</si>
  <si>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</si>
  <si>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</si>
  <si>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</si>
  <si>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</si>
  <si>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</si>
  <si>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</si>
  <si>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</si>
  <si>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</si>
  <si>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</si>
  <si>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</si>
  <si>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</si>
  <si>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</si>
  <si>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</si>
  <si>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</si>
  <si>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</si>
  <si>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</si>
  <si>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</si>
  <si>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</si>
  <si>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</si>
  <si>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</si>
  <si>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</si>
  <si>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</si>
  <si>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</si>
  <si>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</si>
  <si>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</si>
  <si>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</si>
  <si>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</si>
  <si>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</si>
  <si>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</si>
  <si>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</si>
  <si>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</si>
  <si>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</si>
  <si>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</si>
  <si>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</si>
  <si>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</si>
  <si>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</si>
  <si>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</si>
  <si>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</si>
  <si>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</si>
  <si>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</si>
  <si>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</si>
  <si>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</si>
  <si>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</si>
  <si>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</si>
  <si>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</si>
  <si>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</si>
  <si>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</si>
  <si>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</si>
  <si>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</si>
  <si>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</si>
  <si>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</si>
  <si>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</si>
  <si>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</si>
  <si>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</si>
  <si>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</si>
  <si>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</si>
  <si>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</si>
  <si>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</si>
  <si>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</si>
  <si>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</si>
  <si>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</si>
  <si>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</si>
  <si>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</si>
  <si>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</si>
  <si>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</si>
  <si>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</si>
  <si>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</si>
  <si>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</si>
  <si>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</si>
  <si>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</si>
  <si>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</si>
  <si>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</si>
  <si>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</si>
  <si>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</si>
  <si>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</si>
  <si>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</si>
  <si>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</si>
  <si>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</si>
  <si>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</si>
  <si>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</si>
  <si>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</si>
  <si>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</si>
  <si>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</si>
  <si>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</si>
  <si>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</si>
  <si>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</si>
  <si>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</si>
  <si>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</si>
  <si>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</si>
  <si>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</si>
  <si>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</si>
  <si>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</si>
  <si>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</si>
  <si>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</si>
  <si>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</si>
  <si>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</si>
  <si>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</si>
  <si>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</si>
  <si>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</si>
  <si>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</si>
  <si>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</si>
  <si>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</si>
  <si>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</si>
  <si>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</si>
  <si>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</si>
  <si>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</si>
  <si>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</si>
  <si>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</si>
  <si>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</si>
  <si>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</si>
  <si>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</si>
  <si>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</si>
  <si>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</si>
  <si>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</si>
  <si>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</si>
  <si>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</si>
  <si>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</si>
  <si>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</si>
  <si>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</si>
  <si>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</si>
  <si>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</si>
  <si>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</si>
  <si>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</si>
  <si>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</si>
  <si>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</si>
  <si>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</si>
  <si>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</si>
  <si>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</si>
  <si>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</si>
  <si>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</si>
  <si>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</si>
  <si>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</si>
  <si>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</si>
  <si>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</si>
  <si>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</si>
  <si>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</si>
  <si>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</si>
  <si>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</si>
  <si>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</si>
  <si>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</si>
  <si>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</si>
  <si>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</si>
  <si>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</si>
  <si>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</si>
  <si>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</si>
  <si>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</si>
  <si>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</si>
  <si>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</si>
  <si>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</si>
  <si>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</si>
  <si>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</si>
  <si>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</si>
  <si>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</si>
  <si>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</si>
  <si>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</si>
  <si>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</si>
  <si>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</si>
  <si>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</si>
  <si>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</si>
  <si>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</si>
  <si>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</si>
  <si>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</si>
  <si>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</si>
  <si>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</si>
  <si>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</si>
  <si>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</si>
  <si>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</si>
  <si>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</si>
  <si>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</si>
  <si>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</si>
  <si>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</si>
  <si>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</si>
  <si>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</si>
  <si>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</si>
  <si>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</si>
  <si>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</si>
  <si>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</si>
  <si>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</si>
  <si>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</si>
  <si>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</si>
  <si>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</si>
  <si>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</si>
  <si>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</si>
  <si>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</si>
  <si>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</si>
  <si>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</si>
  <si>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</si>
  <si>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</si>
  <si>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</si>
  <si>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</si>
  <si>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</si>
  <si>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</si>
  <si>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</si>
  <si>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</si>
  <si>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</si>
  <si>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</si>
  <si>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</si>
  <si>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</si>
  <si>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</si>
  <si>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</si>
  <si>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</si>
  <si>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</si>
  <si>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</si>
  <si>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</si>
  <si>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</si>
  <si>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</si>
  <si>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</si>
  <si>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</si>
  <si>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</si>
  <si>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</si>
  <si>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</si>
  <si>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</si>
  <si>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</si>
  <si>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</si>
  <si>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</si>
  <si>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</si>
  <si>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</si>
  <si>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</si>
  <si>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</si>
  <si>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</si>
  <si>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</si>
  <si>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</si>
  <si>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</si>
  <si>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</si>
  <si>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</si>
  <si>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</si>
  <si>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</si>
  <si>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</si>
  <si>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</si>
  <si>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</si>
  <si>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</si>
  <si>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</si>
  <si>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</si>
  <si>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</si>
  <si>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</si>
  <si>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</si>
  <si>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</si>
  <si>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</si>
  <si>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</si>
  <si>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</si>
  <si>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</si>
  <si>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</si>
  <si>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</si>
  <si>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</si>
  <si>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</si>
  <si>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</si>
  <si>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</si>
  <si>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</si>
  <si>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</si>
  <si>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</si>
  <si>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</si>
  <si>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</si>
  <si>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</si>
  <si>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</si>
  <si>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</si>
  <si>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</si>
  <si>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</si>
  <si>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</si>
  <si>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</si>
  <si>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</si>
  <si>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</si>
  <si>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</si>
  <si>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</si>
  <si>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</si>
  <si>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</si>
  <si>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</si>
  <si>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</si>
  <si>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</si>
  <si>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</si>
  <si>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</si>
  <si>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</si>
  <si>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</si>
  <si>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</si>
  <si>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</si>
  <si>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</si>
  <si>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</si>
  <si>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</si>
  <si>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</si>
  <si>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</si>
  <si>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</si>
  <si>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</si>
  <si>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</si>
  <si>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</si>
  <si>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</si>
  <si>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</si>
  <si>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</si>
  <si>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</si>
  <si>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</si>
  <si>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</si>
  <si>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</si>
  <si>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</si>
  <si>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</si>
  <si>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</si>
  <si>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</si>
  <si>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</si>
  <si>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</si>
  <si>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</si>
  <si>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</si>
  <si>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</si>
  <si>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</si>
  <si>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</si>
  <si>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</si>
  <si>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</si>
  <si>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</si>
  <si>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</si>
  <si>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</si>
  <si>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</si>
  <si>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</si>
  <si>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</si>
  <si>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</si>
  <si>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</si>
  <si>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</si>
  <si>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</si>
  <si>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</si>
  <si>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</si>
  <si>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</si>
  <si>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</si>
  <si>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</si>
  <si>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</si>
  <si>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</si>
  <si>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</si>
  <si>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</si>
  <si>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</si>
  <si>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</si>
  <si>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</si>
  <si>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</si>
  <si>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</si>
  <si>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</si>
  <si>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</si>
  <si>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</si>
  <si>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</si>
  <si>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</si>
  <si>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</si>
  <si>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</si>
  <si>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</si>
  <si>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</si>
  <si>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</si>
  <si>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</si>
  <si>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</si>
  <si>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</si>
  <si>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</si>
  <si>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</si>
  <si>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</si>
  <si>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</si>
  <si>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</si>
  <si>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</si>
  <si>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</si>
  <si>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</si>
  <si>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</si>
  <si>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</si>
  <si>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</si>
  <si>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</si>
  <si>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</si>
  <si>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</si>
  <si>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</si>
  <si>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</si>
  <si>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</si>
  <si>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</si>
  <si>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</si>
  <si>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</si>
  <si>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</si>
  <si>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</si>
  <si>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</si>
  <si>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</si>
  <si>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</si>
  <si>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</si>
  <si>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</si>
  <si>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</si>
  <si>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</si>
  <si>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</si>
  <si>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</si>
  <si>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</si>
  <si>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</si>
  <si>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</si>
  <si>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</si>
  <si>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</si>
  <si>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</si>
  <si>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</si>
  <si>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</si>
  <si>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</si>
  <si>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</si>
  <si>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</si>
  <si>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</si>
  <si>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</si>
  <si>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</si>
  <si>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</si>
  <si>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</si>
  <si>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</si>
  <si>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</si>
  <si>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</si>
  <si>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</si>
  <si>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</si>
  <si>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</si>
  <si>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</si>
  <si>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</si>
  <si>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</si>
  <si>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</si>
  <si>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</si>
  <si>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</si>
  <si>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</si>
  <si>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</si>
  <si>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</si>
  <si>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</si>
  <si>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</si>
  <si>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</si>
  <si>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</si>
  <si>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</si>
  <si>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</si>
  <si>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</si>
  <si>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</si>
  <si>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</si>
  <si>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</si>
  <si>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</si>
  <si>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</si>
  <si>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</si>
  <si>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</si>
  <si>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</si>
  <si>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</si>
  <si>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</si>
  <si>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</si>
  <si>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</si>
  <si>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</si>
  <si>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</si>
  <si>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</si>
  <si>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</si>
  <si>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</si>
  <si>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</si>
  <si>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</si>
  <si>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</si>
  <si>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</si>
  <si>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</si>
  <si>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</si>
  <si>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</si>
  <si>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</si>
  <si>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</si>
  <si>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</si>
  <si>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</si>
  <si>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</si>
  <si>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</si>
  <si>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</si>
  <si>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</si>
  <si>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</si>
  <si>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</si>
  <si>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</si>
  <si>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</si>
  <si>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</si>
  <si>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</si>
  <si>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</si>
  <si>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</si>
  <si>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</si>
  <si>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</si>
  <si>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</si>
  <si>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</si>
  <si>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</si>
  <si>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</si>
  <si>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</si>
  <si>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</si>
  <si>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</si>
  <si>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</si>
  <si>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</si>
  <si>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</si>
  <si>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</si>
  <si>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</si>
  <si>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</si>
  <si>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</si>
  <si>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</si>
  <si>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</si>
  <si>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</si>
  <si>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</si>
  <si>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</si>
  <si>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</si>
  <si>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</si>
  <si>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</si>
  <si>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</si>
  <si>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</si>
  <si>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</si>
  <si>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</si>
  <si>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</si>
  <si>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</si>
  <si>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</si>
  <si>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</si>
  <si>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</si>
  <si>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</si>
  <si>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</si>
  <si>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</si>
  <si>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</si>
  <si>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</si>
  <si>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</si>
  <si>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</si>
  <si>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</si>
  <si>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</si>
  <si>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</si>
  <si>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</si>
  <si>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</si>
  <si>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</si>
  <si>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</si>
  <si>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</si>
  <si>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</si>
  <si>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</si>
  <si>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</si>
  <si>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</si>
  <si>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</si>
  <si>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</si>
  <si>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</si>
  <si>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</si>
  <si>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</si>
  <si>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</si>
  <si>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</si>
  <si>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</si>
  <si>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</si>
  <si>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</si>
  <si>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</si>
  <si>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</si>
  <si>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</si>
  <si>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</si>
  <si>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</si>
  <si>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</si>
  <si>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</si>
  <si>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</si>
  <si>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</si>
  <si>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</si>
  <si>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</si>
  <si>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</si>
  <si>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</si>
  <si>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</si>
  <si>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</si>
  <si>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</si>
  <si>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</si>
  <si>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</si>
  <si>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</si>
  <si>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</si>
  <si>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</si>
  <si>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</si>
  <si>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</si>
  <si>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</si>
  <si>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</si>
  <si>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</si>
  <si>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</si>
  <si>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</si>
  <si>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</si>
  <si>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</si>
  <si>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</si>
  <si>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</si>
  <si>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</si>
  <si>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</si>
  <si>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</si>
  <si>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</si>
  <si>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</si>
  <si>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</si>
  <si>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</si>
  <si>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</si>
  <si>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</si>
  <si>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</si>
  <si>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</si>
  <si>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</si>
  <si>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</si>
  <si>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</si>
  <si>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</si>
  <si>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</si>
  <si>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</si>
  <si>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</si>
  <si>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</si>
  <si>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</si>
  <si>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</si>
  <si>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</si>
  <si>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</si>
  <si>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</si>
  <si>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</si>
  <si>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</si>
  <si>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</si>
  <si>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</si>
  <si>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</si>
  <si>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</si>
  <si>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</si>
  <si>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</si>
  <si>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</si>
  <si>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</si>
  <si>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</si>
  <si>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</si>
  <si>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</si>
  <si>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</si>
  <si>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</si>
  <si>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</si>
  <si>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</si>
  <si>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</si>
  <si>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</si>
  <si>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</si>
  <si>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</si>
  <si>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</si>
  <si>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</si>
  <si>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</si>
  <si>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</si>
  <si>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</si>
  <si>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</si>
  <si>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</si>
  <si>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</si>
  <si>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</si>
  <si>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</si>
  <si>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</si>
  <si>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</si>
  <si>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</si>
  <si>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</si>
  <si>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</si>
  <si>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</si>
  <si>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</si>
  <si>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</si>
  <si>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</si>
  <si>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</si>
  <si>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</si>
  <si>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</si>
  <si>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</si>
  <si>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</si>
  <si>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</si>
  <si>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</si>
  <si>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</si>
  <si>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</si>
  <si>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</si>
  <si>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</si>
  <si>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</si>
  <si>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</si>
  <si>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</si>
  <si>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</si>
  <si>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</si>
  <si>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</si>
  <si>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</si>
  <si>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</si>
  <si>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</si>
  <si>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</si>
  <si>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</si>
  <si>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</si>
  <si>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</si>
  <si>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</si>
  <si>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</si>
  <si>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</si>
  <si>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</si>
  <si>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</si>
  <si>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</si>
  <si>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</si>
  <si>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</si>
  <si>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</si>
  <si>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</si>
  <si>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</si>
  <si>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</si>
  <si>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</si>
  <si>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</si>
  <si>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</si>
  <si>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</si>
  <si>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</si>
  <si>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</si>
  <si>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</si>
  <si>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</si>
  <si>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</si>
  <si>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</si>
  <si>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</si>
  <si>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</si>
  <si>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</si>
  <si>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</si>
  <si>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</si>
  <si>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</si>
  <si>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</si>
  <si>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</si>
  <si>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</si>
  <si>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</si>
  <si>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</si>
  <si>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</si>
  <si>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</si>
  <si>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</si>
  <si>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</si>
  <si>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</si>
  <si>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</si>
  <si>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</si>
  <si>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</si>
  <si>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</si>
  <si>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</si>
  <si>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</si>
  <si>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</si>
  <si>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</si>
  <si>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</si>
  <si>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</si>
  <si>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</si>
  <si>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</si>
  <si>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</si>
  <si>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</si>
  <si>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</si>
  <si>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</si>
  <si>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</si>
  <si>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</si>
  <si>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</si>
  <si>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</si>
  <si>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</si>
  <si>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</si>
  <si>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</si>
  <si>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</si>
  <si>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</si>
  <si>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</si>
  <si>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</si>
  <si>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</si>
  <si>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</si>
  <si>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</si>
  <si>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</si>
  <si>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</si>
  <si>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</si>
  <si>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</si>
  <si>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</si>
  <si>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</si>
  <si>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</si>
  <si>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</si>
  <si>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</si>
  <si>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</si>
  <si>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</si>
  <si>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</si>
  <si>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</si>
  <si>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</si>
  <si>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</si>
  <si>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</si>
  <si>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</si>
  <si>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</si>
  <si>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</si>
  <si>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</si>
  <si>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</si>
  <si>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</si>
  <si>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</si>
  <si>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</si>
  <si>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</si>
  <si>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</si>
  <si>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</si>
  <si>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</si>
  <si>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</si>
  <si>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</si>
  <si>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</si>
  <si>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</si>
  <si>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</si>
  <si>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</si>
  <si>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</si>
  <si>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</si>
  <si>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</si>
  <si>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</si>
  <si>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</si>
  <si>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</si>
  <si>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</si>
  <si>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</si>
  <si>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</si>
  <si>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</si>
  <si>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</si>
  <si>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</si>
  <si>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</si>
  <si>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</si>
  <si>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</si>
  <si>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</si>
  <si>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</si>
  <si>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</si>
  <si>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</si>
  <si>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</si>
  <si>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</si>
  <si>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</si>
  <si>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</si>
  <si>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</si>
  <si>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</si>
  <si>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</si>
  <si>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</si>
  <si>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</si>
  <si>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</si>
  <si>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</si>
  <si>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</si>
  <si>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</si>
  <si>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</si>
  <si>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</si>
  <si>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</si>
  <si>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</si>
  <si>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</si>
  <si>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</si>
  <si>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</si>
  <si>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</si>
  <si>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</si>
  <si>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</si>
  <si>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</si>
  <si>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</si>
  <si>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</si>
  <si>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</si>
  <si>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</si>
  <si>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</si>
  <si>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</si>
  <si>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</si>
  <si>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</si>
  <si>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</si>
  <si>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</si>
  <si>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</si>
  <si>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</si>
  <si>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</si>
  <si>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</si>
  <si>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</si>
  <si>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</si>
  <si>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</si>
  <si>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</si>
  <si>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</si>
  <si>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</si>
  <si>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</si>
  <si>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</si>
  <si>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</si>
  <si>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</si>
  <si>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</si>
  <si>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</si>
  <si>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</si>
  <si>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</si>
  <si>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</si>
  <si>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</si>
  <si>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</si>
  <si>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</si>
  <si>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</si>
  <si>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</si>
  <si>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</si>
  <si>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</si>
  <si>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</si>
  <si>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</si>
  <si>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</si>
  <si>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</si>
  <si>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</si>
  <si>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</si>
  <si>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</si>
  <si>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</si>
  <si>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</si>
  <si>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</si>
  <si>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</si>
  <si>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</si>
  <si>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</si>
  <si>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</si>
  <si>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</si>
  <si>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</si>
  <si>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</si>
  <si>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</si>
  <si>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</si>
  <si>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</si>
  <si>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</si>
  <si>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</si>
  <si>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</si>
  <si>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</si>
  <si>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</si>
  <si>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</si>
  <si>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</si>
  <si>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</si>
  <si>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</si>
  <si>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</si>
  <si>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</si>
  <si>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</si>
  <si>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</si>
  <si>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</si>
  <si>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</si>
  <si>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</si>
  <si>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</si>
  <si>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</si>
  <si>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</si>
  <si>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</si>
  <si>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</si>
  <si>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</si>
  <si>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</si>
  <si>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</si>
  <si>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</si>
  <si>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</si>
  <si>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</si>
  <si>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</si>
  <si>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</si>
  <si>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</si>
  <si>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</si>
  <si>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</si>
  <si>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</si>
  <si>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</si>
  <si>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</si>
  <si>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</si>
  <si>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</si>
  <si>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</si>
  <si>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</si>
  <si>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</si>
  <si>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</si>
  <si>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</si>
  <si>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</si>
  <si>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</si>
  <si>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</si>
  <si>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</si>
  <si>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</si>
  <si>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</si>
  <si>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</si>
  <si>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</si>
  <si>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</si>
  <si>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</si>
  <si>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</si>
  <si>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</si>
  <si>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</si>
  <si>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</si>
  <si>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</si>
  <si>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</si>
  <si>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</si>
  <si>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</si>
  <si>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</si>
  <si>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</si>
  <si>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</si>
  <si>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</si>
  <si>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</si>
  <si>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</si>
  <si>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</si>
  <si>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</si>
  <si>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</si>
  <si>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</si>
  <si>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</si>
  <si>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</si>
  <si>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</si>
  <si>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</si>
  <si>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</si>
  <si>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</si>
  <si>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</si>
  <si>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</si>
  <si>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</si>
  <si>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</si>
  <si>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</si>
  <si>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</si>
  <si>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</si>
  <si>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</si>
  <si>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</si>
  <si>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</si>
  <si>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</si>
  <si>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</si>
  <si>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</si>
  <si>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</si>
  <si>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</si>
  <si>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</si>
  <si>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</si>
  <si>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</si>
  <si>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</si>
  <si>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</si>
  <si>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</si>
  <si>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</si>
  <si>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</si>
  <si>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</si>
  <si>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</si>
  <si>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</si>
  <si>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</si>
  <si>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</si>
  <si>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</si>
  <si>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</si>
  <si>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</si>
  <si>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</si>
  <si>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</si>
  <si>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</si>
  <si>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</si>
  <si>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</si>
  <si>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</si>
  <si>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</si>
  <si>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</si>
  <si>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</si>
  <si>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</si>
  <si>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</si>
  <si>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</si>
  <si>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</si>
  <si>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</si>
  <si>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</si>
  <si>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</si>
  <si>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</si>
  <si>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</si>
  <si>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</si>
  <si>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</si>
  <si>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</si>
  <si>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</si>
  <si>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</si>
  <si>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</si>
  <si>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</si>
  <si>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</si>
  <si>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</si>
  <si>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</si>
  <si>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</si>
  <si>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</si>
  <si>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</si>
  <si>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</si>
  <si>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</si>
  <si>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</si>
  <si>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</si>
  <si>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</si>
  <si>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</si>
  <si>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</si>
  <si>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</si>
  <si>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</si>
  <si>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</si>
  <si>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</si>
  <si>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</si>
  <si>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</si>
  <si>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</si>
  <si>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</si>
  <si>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</si>
  <si>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</si>
  <si>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</si>
  <si>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</si>
  <si>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</si>
  <si>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</si>
  <si>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</si>
  <si>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</si>
  <si>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</si>
  <si>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</si>
  <si>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</si>
  <si>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</si>
  <si>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</si>
  <si>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</si>
  <si>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</si>
  <si>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</si>
  <si>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</si>
  <si>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</si>
  <si>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</si>
  <si>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</si>
  <si>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</si>
  <si>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</si>
  <si>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</si>
  <si>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</si>
  <si>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</si>
  <si>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</si>
  <si>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</si>
  <si>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</si>
  <si>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</si>
  <si>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</si>
  <si>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</si>
  <si>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</si>
  <si>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</si>
  <si>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</si>
  <si>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</si>
  <si>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</si>
  <si>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</si>
  <si>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</si>
  <si>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</si>
  <si>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</si>
  <si>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</si>
  <si>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</si>
  <si>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</si>
  <si>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</si>
  <si>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</si>
  <si>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</si>
  <si>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</si>
  <si>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</si>
  <si>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</si>
  <si>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</si>
  <si>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</si>
  <si>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</si>
  <si>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</si>
  <si>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</si>
  <si>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</si>
  <si>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</si>
  <si>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</si>
  <si>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</si>
  <si>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</si>
  <si>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</si>
  <si>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</si>
  <si>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</si>
  <si>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</si>
  <si>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</si>
  <si>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</si>
  <si>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</si>
  <si>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</si>
  <si>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</si>
  <si>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</si>
  <si>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</si>
  <si>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</si>
  <si>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</si>
  <si>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</si>
  <si>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</si>
  <si>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</si>
  <si>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</si>
  <si>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</si>
  <si>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</si>
  <si>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</si>
  <si>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</si>
  <si>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</si>
  <si>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</si>
  <si>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</si>
  <si>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</si>
  <si>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</si>
  <si>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</si>
  <si>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</si>
  <si>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</si>
  <si>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</si>
  <si>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</si>
  <si>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</si>
  <si>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</si>
  <si>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</si>
  <si>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</si>
  <si>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</si>
  <si>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</si>
  <si>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</si>
  <si>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</si>
  <si>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</si>
  <si>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</si>
  <si>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</si>
  <si>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</si>
  <si>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</si>
  <si>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</si>
  <si>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</si>
  <si>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</si>
  <si>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</si>
  <si>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</si>
  <si>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</si>
  <si>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</si>
  <si>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</si>
  <si>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</si>
  <si>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</si>
  <si>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</si>
  <si>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</si>
  <si>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</si>
  <si>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</si>
  <si>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</si>
  <si>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</si>
  <si>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</si>
  <si>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</si>
  <si>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</si>
  <si>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</si>
  <si>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</si>
  <si>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</si>
  <si>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</si>
  <si>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</si>
  <si>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</si>
  <si>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</si>
  <si>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</si>
  <si>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</si>
  <si>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</si>
  <si>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</si>
  <si>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</si>
  <si>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</si>
  <si>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</si>
  <si>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</si>
  <si>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</si>
  <si>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</si>
  <si>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</si>
  <si>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</si>
  <si>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</si>
  <si>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</si>
  <si>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</si>
  <si>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</si>
  <si>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</si>
  <si>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</si>
  <si>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</si>
  <si>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</si>
  <si>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</si>
  <si>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</si>
  <si>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</si>
  <si>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</si>
  <si>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</si>
  <si>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</si>
  <si>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</si>
  <si>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</si>
  <si>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</si>
  <si>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</si>
  <si>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</si>
  <si>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</si>
  <si>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</si>
  <si>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</si>
  <si>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</si>
  <si>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</si>
  <si>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</si>
  <si>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</si>
  <si>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</si>
  <si>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</si>
  <si>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</si>
  <si>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</si>
  <si>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</si>
  <si>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</si>
  <si>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</si>
  <si>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</si>
  <si>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</si>
  <si>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</si>
  <si>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</si>
  <si>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</si>
  <si>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</si>
  <si>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</si>
  <si>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</si>
  <si>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</si>
  <si>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</si>
  <si>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</si>
  <si>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</si>
  <si>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</si>
  <si>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</si>
  <si>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</si>
  <si>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</si>
  <si>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</si>
  <si>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</si>
  <si>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</si>
  <si>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</si>
  <si>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</si>
  <si>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</si>
  <si>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</si>
  <si>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</si>
  <si>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</si>
  <si>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</si>
  <si>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</si>
  <si>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</si>
  <si>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</si>
  <si>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</si>
  <si>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</si>
  <si>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</si>
  <si>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</si>
  <si>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</si>
  <si>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</si>
  <si>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</si>
  <si>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</si>
  <si>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</si>
  <si>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</si>
  <si>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</si>
  <si>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</si>
  <si>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</si>
  <si>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</si>
  <si>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</si>
  <si>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</si>
  <si>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</si>
  <si>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</si>
  <si>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</si>
  <si>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</si>
  <si>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</si>
  <si>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</si>
  <si>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</si>
  <si>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</si>
  <si>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</si>
  <si>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</si>
  <si>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</si>
  <si>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</si>
  <si>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</si>
  <si>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</si>
  <si>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</si>
  <si>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</si>
  <si>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</si>
  <si>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</si>
  <si>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</si>
  <si>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</si>
  <si>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</si>
  <si>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</si>
  <si>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</si>
  <si>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</si>
  <si>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</si>
  <si>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</si>
  <si>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</si>
  <si>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</si>
  <si>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</si>
  <si>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</si>
  <si>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</si>
  <si>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</si>
  <si>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</si>
  <si>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</si>
  <si>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</si>
  <si>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</si>
  <si>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</si>
  <si>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</si>
  <si>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</si>
  <si>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</si>
  <si>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</si>
  <si>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</si>
  <si>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</si>
  <si>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</si>
  <si>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</si>
  <si>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</si>
  <si>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</si>
  <si>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</si>
  <si>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</si>
  <si>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</si>
  <si>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</si>
  <si>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</si>
  <si>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</si>
  <si>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</si>
  <si>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</si>
  <si>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</si>
  <si>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</si>
  <si>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</si>
  <si>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</si>
  <si>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</si>
  <si>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</si>
  <si>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</si>
  <si>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</si>
  <si>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</si>
  <si>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</si>
  <si>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</si>
  <si>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</si>
  <si>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</si>
  <si>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</si>
  <si>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</si>
  <si>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</si>
  <si>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</si>
  <si>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</si>
  <si>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</si>
  <si>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</si>
  <si>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</si>
  <si>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</si>
  <si>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</si>
  <si>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</si>
  <si>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</si>
  <si>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</si>
  <si>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</si>
  <si>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</si>
  <si>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</si>
  <si>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</si>
  <si>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</si>
  <si>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</si>
  <si>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</si>
  <si>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</si>
  <si>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</si>
  <si>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</si>
  <si>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</si>
  <si>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</si>
  <si>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</si>
  <si>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</si>
  <si>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</si>
  <si>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</si>
  <si>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</si>
  <si>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</si>
  <si>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</si>
  <si>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</si>
  <si>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</si>
  <si>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</si>
  <si>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</si>
  <si>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</si>
  <si>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</si>
  <si>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</si>
  <si>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</si>
  <si>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</si>
  <si>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</si>
  <si>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</si>
  <si>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</si>
  <si>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</si>
  <si>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</si>
  <si>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</si>
  <si>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</si>
  <si>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</si>
  <si>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</si>
  <si>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</si>
  <si>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</si>
  <si>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</si>
  <si>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</si>
  <si>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</si>
  <si>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</si>
  <si>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</si>
  <si>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</si>
  <si>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</si>
  <si>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</si>
  <si>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</si>
  <si>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</si>
  <si>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</si>
  <si>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</si>
  <si>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</si>
  <si>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</si>
  <si>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</si>
  <si>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</si>
  <si>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</si>
  <si>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</si>
  <si>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</si>
  <si>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</si>
  <si>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</si>
  <si>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</si>
  <si>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</si>
  <si>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</si>
  <si>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</si>
  <si>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</si>
  <si>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</si>
  <si>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</si>
  <si>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</si>
  <si>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</si>
  <si>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</si>
  <si>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</si>
  <si>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</si>
  <si>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</si>
  <si>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</si>
  <si>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</si>
  <si>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</si>
  <si>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</si>
  <si>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</si>
  <si>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</si>
  <si>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</si>
  <si>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</si>
  <si>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</si>
  <si>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</si>
  <si>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</si>
  <si>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</si>
  <si>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</si>
  <si>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</si>
  <si>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</si>
  <si>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</si>
  <si>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</si>
  <si>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</si>
  <si>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</si>
  <si>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</si>
  <si>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</si>
  <si>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</si>
  <si>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</si>
  <si>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</si>
  <si>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</si>
  <si>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</si>
  <si>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</si>
  <si>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</si>
  <si>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</si>
  <si>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</si>
  <si>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</si>
  <si>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</si>
  <si>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</si>
  <si>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</si>
  <si>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</si>
  <si>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</si>
  <si>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</si>
  <si>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</si>
  <si>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</si>
  <si>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</si>
  <si>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</si>
  <si>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</si>
  <si>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</si>
  <si>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</si>
  <si>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</si>
  <si>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</si>
  <si>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</si>
  <si>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</si>
  <si>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</si>
  <si>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</si>
  <si>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</si>
  <si>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</si>
  <si>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</si>
  <si>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</si>
  <si>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</si>
  <si>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</si>
  <si>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</si>
  <si>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</si>
  <si>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</si>
  <si>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</si>
  <si>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</si>
  <si>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</si>
  <si>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</si>
  <si>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</si>
  <si>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</si>
  <si>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</si>
  <si>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</si>
  <si>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</si>
  <si>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</si>
  <si>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</si>
  <si>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</si>
  <si>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</si>
  <si>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</si>
  <si>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</si>
  <si>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</si>
  <si>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</si>
  <si>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</si>
  <si>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</si>
  <si>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</si>
  <si>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</si>
  <si>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</si>
  <si>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</si>
  <si>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</si>
  <si>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</si>
  <si>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</si>
  <si>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</si>
  <si>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</si>
  <si>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</si>
  <si>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</si>
  <si>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</si>
  <si>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</si>
  <si>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</si>
  <si>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</si>
  <si>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</si>
  <si>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</si>
  <si>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</si>
  <si>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</si>
  <si>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</si>
  <si>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</si>
  <si>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</si>
  <si>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</si>
  <si>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</si>
  <si>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</si>
  <si>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</si>
  <si>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</si>
  <si>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</si>
  <si>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</si>
  <si>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</si>
  <si>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</si>
  <si>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</si>
  <si>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</si>
  <si>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</si>
  <si>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</si>
  <si>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</si>
  <si>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</si>
  <si>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</si>
  <si>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</si>
  <si>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</si>
  <si>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</si>
  <si>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</si>
  <si>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</si>
  <si>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</si>
  <si>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</si>
  <si>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</si>
  <si>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</si>
  <si>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</si>
  <si>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</si>
  <si>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</si>
  <si>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</si>
  <si>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</si>
  <si>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</si>
  <si>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</si>
  <si>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</si>
  <si>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</si>
  <si>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</si>
  <si>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</si>
  <si>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</si>
  <si>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</si>
  <si>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</si>
  <si>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</si>
  <si>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</si>
  <si>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</si>
  <si>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</si>
  <si>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</si>
  <si>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</si>
  <si>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</si>
  <si>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</si>
  <si>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</si>
  <si>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</si>
  <si>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</si>
  <si>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</si>
  <si>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</si>
  <si>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</si>
  <si>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</si>
  <si>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</si>
  <si>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</si>
  <si>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</si>
  <si>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</si>
  <si>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</si>
  <si>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</si>
  <si>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</si>
  <si>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</si>
  <si>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</si>
  <si>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</si>
  <si>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</si>
  <si>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</si>
  <si>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</si>
  <si>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</si>
  <si>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</si>
  <si>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</si>
  <si>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</si>
  <si>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</si>
  <si>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</si>
  <si>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</si>
  <si>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</si>
  <si>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</si>
  <si>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</si>
  <si>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</si>
  <si>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</si>
  <si>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</si>
  <si>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</si>
  <si>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</si>
  <si>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</si>
  <si>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</si>
  <si>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</si>
  <si>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</si>
  <si>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</si>
  <si>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</si>
  <si>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</si>
  <si>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</si>
  <si>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</si>
  <si>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</si>
  <si>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</si>
  <si>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</si>
  <si>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</si>
  <si>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</si>
  <si>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</si>
  <si>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</si>
  <si>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</si>
  <si>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</si>
  <si>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</si>
  <si>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</si>
  <si>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</si>
  <si>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</si>
  <si>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</si>
  <si>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</si>
  <si>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</si>
  <si>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</si>
  <si>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</si>
  <si>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</si>
  <si>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</si>
  <si>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</si>
  <si>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</si>
  <si>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</si>
  <si>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</si>
  <si>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</si>
  <si>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</si>
  <si>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</si>
  <si>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</si>
  <si>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</si>
  <si>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</si>
  <si>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</si>
  <si>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</si>
  <si>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</si>
  <si>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</si>
  <si>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</si>
  <si>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</si>
  <si>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</si>
  <si>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</si>
  <si>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</si>
  <si>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</si>
  <si>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</si>
  <si>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</si>
  <si>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</si>
  <si>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</si>
  <si>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</si>
  <si>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</si>
  <si>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</si>
  <si>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</si>
  <si>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</si>
  <si>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</si>
  <si>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</si>
  <si>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</si>
  <si>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</si>
  <si>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</si>
  <si>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</si>
  <si>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</si>
  <si>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</si>
  <si>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</si>
  <si>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</si>
  <si>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</si>
  <si>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</si>
  <si>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</si>
  <si>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</si>
  <si>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</si>
  <si>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</si>
  <si>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</si>
  <si>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</si>
  <si>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</si>
  <si>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</si>
  <si>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</si>
  <si>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</si>
  <si>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</si>
  <si>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</si>
  <si>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</si>
  <si>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</si>
  <si>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</si>
  <si>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</si>
  <si>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</si>
  <si>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</si>
  <si>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</si>
  <si>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</si>
  <si>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</si>
  <si>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</si>
  <si>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</si>
  <si>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</si>
  <si>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</si>
  <si>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</si>
  <si>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</si>
  <si>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</si>
  <si>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</si>
  <si>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</si>
  <si>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</si>
  <si>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</si>
  <si>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</si>
  <si>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</si>
  <si>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</si>
  <si>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</si>
  <si>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</si>
  <si>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</si>
  <si>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</si>
  <si>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</si>
  <si>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</si>
  <si>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</si>
  <si>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</si>
  <si>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</si>
  <si>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</si>
  <si>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</si>
  <si>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</si>
  <si>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</si>
  <si>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</si>
  <si>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</si>
  <si>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</si>
  <si>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</si>
  <si>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</si>
  <si>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</si>
  <si>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</si>
  <si>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</si>
  <si>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</si>
  <si>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</si>
  <si>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</si>
  <si>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</si>
  <si>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</si>
  <si>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</si>
  <si>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</si>
  <si>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</si>
  <si>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</si>
  <si>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</si>
  <si>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</si>
  <si>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</si>
  <si>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</si>
  <si>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</si>
  <si>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</si>
  <si>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</si>
  <si>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</si>
  <si>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</si>
  <si>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</si>
  <si>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</si>
  <si>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</si>
  <si>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</si>
  <si>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</si>
  <si>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</si>
  <si>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</si>
  <si>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</si>
  <si>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</si>
  <si>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</si>
  <si>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</si>
  <si>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</si>
  <si>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</si>
  <si>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</si>
  <si>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</si>
  <si>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</si>
  <si>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</si>
  <si>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</si>
  <si>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</si>
  <si>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</si>
  <si>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</si>
  <si>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</si>
  <si>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</si>
  <si>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</si>
  <si>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</si>
  <si>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</si>
  <si>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</si>
  <si>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</si>
  <si>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</si>
  <si>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</si>
  <si>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</si>
  <si>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</si>
  <si>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</si>
  <si>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</si>
  <si>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</si>
  <si>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</si>
  <si>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</si>
  <si>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</si>
  <si>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</si>
  <si>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</si>
  <si>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</si>
  <si>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</si>
  <si>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</si>
  <si>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</si>
  <si>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</si>
  <si>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</si>
  <si>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</si>
  <si>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</si>
  <si>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</si>
  <si>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</si>
  <si>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</si>
  <si>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</si>
  <si>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</si>
  <si>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</si>
  <si>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</si>
  <si>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</si>
  <si>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</si>
  <si>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</si>
  <si>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</si>
  <si>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</si>
  <si>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</si>
  <si>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</si>
  <si>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</si>
  <si>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</si>
  <si>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</si>
  <si>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</si>
  <si>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</si>
  <si>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</si>
  <si>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</si>
  <si>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</si>
  <si>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</si>
  <si>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</si>
  <si>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</si>
  <si>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</si>
  <si>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</si>
  <si>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</si>
  <si>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</si>
  <si>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</si>
  <si>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</si>
  <si>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</si>
  <si>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</si>
  <si>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</si>
  <si>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</si>
  <si>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</si>
  <si>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</si>
  <si>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</si>
  <si>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</si>
  <si>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</si>
  <si>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</si>
  <si>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</si>
  <si>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</si>
  <si>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</si>
  <si>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</si>
  <si>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</si>
  <si>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</si>
  <si>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</si>
  <si>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</si>
  <si>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</si>
  <si>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</si>
  <si>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</si>
  <si>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</si>
  <si>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</si>
  <si>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</si>
  <si>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</si>
  <si>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</si>
  <si>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</si>
  <si>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</si>
  <si>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</si>
  <si>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</si>
  <si>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</si>
  <si>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</si>
  <si>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</si>
  <si>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</si>
  <si>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</si>
  <si>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</si>
  <si>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</si>
  <si>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</si>
  <si>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</si>
  <si>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</si>
  <si>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</si>
  <si>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</si>
  <si>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</si>
  <si>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</si>
  <si>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</si>
  <si>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</si>
  <si>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</si>
  <si>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</si>
  <si>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</si>
  <si>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</si>
  <si>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</si>
  <si>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</si>
  <si>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</si>
  <si>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</si>
  <si>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</si>
  <si>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</si>
  <si>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</si>
  <si>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</si>
  <si>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</si>
  <si>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</si>
  <si>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</si>
  <si>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</si>
  <si>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</si>
  <si>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</si>
  <si>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</si>
  <si>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</si>
  <si>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</si>
  <si>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</si>
  <si>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</si>
  <si>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</si>
  <si>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</si>
  <si>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</si>
  <si>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</si>
  <si>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</si>
  <si>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</si>
  <si>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</si>
  <si>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</si>
  <si>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</si>
  <si>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</si>
  <si>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</si>
  <si>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</si>
  <si>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</si>
  <si>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</si>
  <si>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</si>
  <si>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</si>
  <si>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</si>
  <si>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</si>
  <si>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</si>
  <si>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</si>
  <si>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</si>
  <si>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</si>
  <si>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</si>
  <si>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</si>
  <si>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</si>
  <si>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</si>
  <si>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</si>
  <si>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</si>
  <si>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</si>
  <si>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</si>
  <si>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</si>
  <si>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</si>
  <si>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</si>
  <si>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</si>
  <si>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</si>
  <si>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</si>
  <si>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</si>
  <si>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</si>
  <si>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</si>
  <si>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</si>
  <si>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</si>
  <si>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</si>
  <si>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</si>
  <si>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</si>
  <si>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</si>
  <si>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</si>
  <si>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</si>
  <si>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</si>
  <si>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</si>
  <si>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</si>
  <si>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</si>
  <si>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</si>
  <si>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</si>
  <si>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</si>
  <si>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</si>
  <si>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</si>
  <si>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</si>
  <si>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</si>
  <si>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</si>
  <si>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</si>
  <si>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</si>
  <si>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</si>
  <si>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</si>
  <si>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</si>
  <si>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</si>
  <si>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</si>
  <si>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</si>
  <si>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</si>
  <si>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</si>
  <si>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</si>
  <si>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</si>
  <si>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</si>
  <si>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</si>
  <si>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</si>
  <si>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</si>
  <si>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</si>
  <si>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</si>
  <si>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</si>
  <si>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</si>
  <si>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</si>
  <si>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</si>
  <si>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</si>
  <si>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</si>
  <si>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</si>
  <si>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</si>
  <si>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</si>
  <si>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</si>
  <si>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</si>
  <si>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</si>
  <si>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</si>
  <si>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</si>
  <si>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</si>
  <si>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</si>
  <si>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</si>
  <si>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</si>
  <si>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</si>
  <si>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</si>
  <si>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</si>
  <si>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</si>
  <si>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</si>
  <si>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</si>
  <si>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</si>
  <si>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</si>
  <si>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</si>
  <si>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</si>
  <si>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</si>
  <si>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</si>
  <si>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</si>
  <si>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</si>
  <si>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</si>
  <si>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</si>
  <si>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</si>
  <si>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</si>
  <si>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</si>
  <si>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</si>
  <si>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</si>
  <si>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</si>
  <si>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</si>
  <si>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</si>
  <si>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</si>
  <si>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</si>
  <si>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</si>
  <si>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</si>
  <si>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</si>
  <si>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</si>
  <si>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</si>
  <si>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</si>
  <si>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</si>
  <si>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</si>
  <si>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</si>
  <si>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</si>
  <si>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</si>
  <si>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</si>
  <si>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</si>
  <si>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</si>
  <si>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</si>
  <si>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</si>
  <si>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</si>
  <si>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</si>
  <si>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</si>
  <si>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</si>
  <si>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</si>
  <si>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</si>
  <si>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</si>
  <si>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</si>
  <si>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</si>
  <si>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</si>
  <si>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</si>
  <si>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</si>
  <si>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</si>
  <si>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</si>
  <si>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</si>
  <si>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</si>
  <si>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</si>
  <si>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</si>
  <si>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</si>
  <si>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</si>
  <si>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</si>
  <si>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</si>
  <si>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</si>
  <si>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</si>
  <si>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</si>
  <si>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</si>
  <si>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</si>
  <si>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</si>
  <si>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</si>
  <si>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</si>
  <si>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</si>
  <si>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</si>
  <si>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</si>
  <si>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</si>
  <si>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</si>
  <si>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</si>
  <si>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</si>
  <si>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</si>
  <si>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</si>
  <si>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</si>
  <si>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</si>
  <si>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</si>
  <si>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</si>
  <si>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</si>
  <si>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</si>
  <si>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</si>
  <si>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</si>
  <si>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</si>
  <si>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</si>
  <si>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</si>
  <si>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</si>
  <si>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</si>
  <si>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</si>
  <si>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</si>
  <si>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</si>
  <si>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</si>
  <si>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</si>
  <si>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</si>
  <si>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</si>
  <si>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</si>
  <si>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</si>
  <si>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</si>
  <si>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</si>
  <si>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</si>
  <si>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</si>
  <si>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</si>
  <si>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</si>
  <si>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</si>
  <si>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</si>
  <si>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</si>
  <si>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</si>
  <si>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</si>
  <si>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</si>
  <si>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</si>
  <si>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</si>
  <si>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</si>
  <si>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</si>
  <si>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</si>
  <si>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</si>
  <si>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</si>
  <si>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</si>
  <si>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</si>
  <si>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</si>
  <si>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</si>
  <si>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</si>
  <si>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</si>
  <si>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</si>
  <si>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</si>
  <si>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</si>
  <si>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</si>
  <si>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</si>
  <si>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</si>
  <si>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</si>
  <si>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</si>
  <si>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</si>
  <si>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</si>
  <si>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</si>
  <si>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</si>
  <si>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</si>
  <si>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</si>
  <si>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</si>
  <si>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</si>
  <si>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</si>
  <si>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</si>
  <si>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</si>
  <si>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</si>
  <si>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</si>
  <si>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</si>
  <si>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</si>
  <si>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</si>
  <si>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</si>
  <si>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</si>
  <si>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</si>
  <si>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</si>
  <si>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</si>
  <si>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</si>
  <si>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</si>
  <si>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</si>
  <si>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</si>
  <si>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</si>
  <si>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</si>
  <si>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</si>
  <si>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</si>
  <si>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</si>
  <si>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</si>
  <si>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</si>
  <si>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</si>
  <si>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</si>
  <si>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</si>
  <si>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</si>
  <si>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</si>
  <si>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</si>
  <si>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</si>
  <si>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</si>
  <si>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</si>
  <si>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</si>
  <si>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</si>
  <si>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</si>
  <si>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</si>
  <si>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</si>
  <si>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</si>
  <si>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</si>
  <si>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</si>
  <si>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</si>
  <si>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</si>
  <si>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</si>
  <si>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</si>
  <si>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</si>
  <si>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</si>
  <si>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</si>
  <si>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</si>
  <si>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</si>
  <si>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</si>
  <si>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</si>
  <si>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</si>
  <si>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</si>
  <si>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</si>
  <si>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</si>
  <si>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</si>
  <si>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</si>
  <si>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</si>
  <si>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</si>
  <si>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</si>
  <si>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</si>
  <si>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</si>
  <si>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</si>
  <si>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</si>
  <si>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</si>
  <si>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</si>
  <si>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</si>
  <si>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</si>
  <si>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</si>
  <si>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</si>
  <si>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</si>
  <si>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</si>
  <si>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</si>
  <si>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</si>
  <si>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</si>
  <si>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</si>
  <si>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</si>
  <si>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</si>
  <si>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</si>
  <si>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</si>
  <si>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</si>
  <si>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</si>
  <si>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</si>
  <si>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</si>
  <si>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</si>
  <si>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</si>
  <si>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</si>
  <si>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</si>
  <si>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</si>
  <si>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</si>
  <si>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</si>
  <si>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</si>
  <si>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</si>
  <si>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</si>
  <si>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</si>
  <si>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</si>
  <si>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</si>
  <si>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</si>
  <si>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</si>
  <si>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</si>
  <si>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</si>
  <si>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</si>
  <si>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</si>
  <si>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</si>
  <si>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</si>
  <si>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</si>
  <si>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</si>
  <si>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</si>
  <si>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</si>
  <si>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</si>
  <si>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Cutting off Kate Bush</t>
  </si>
  <si>
    <t>Goal</t>
  </si>
  <si>
    <t>Pledged</t>
  </si>
  <si>
    <t>Average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</si>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</sst>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Font="1"/>
    <xf numFmtId="165" fontId="0" fillId="0" borderId="0" xfId="1" applyNumberFormat="1" applyFont="1"/>
    <xf numFmtId="165" fontId="3" fillId="0" borderId="0" xfId="0" applyNumberFormat="1" applyFont="1"/>
    <xf numFmtId="165" fontId="2" fillId="0" borderId="0" xfId="1" applyNumberFormat="1" applyFont="1"/>
    <xf numFmtId="0" fontId="1" fillId="0" borderId="0" xfId="0" applyFont="1"/>
    <xf numFmtId="0" fontId="0" fillId="0" borderId="0" xfId="0" quotePrefix="1"/>
    <xf numFmtId="9" fontId="1" fillId="0" borderId="0" xfId="2" applyFont="1"/>
    <xf numFmtId="9" fontId="0" fillId="0" borderId="0" xfId="2" applyFont="1"/>
    <xf numFmtId="9" fontId="0" fillId="0" borderId="0" xfId="2" applyFont="1" applyAlignment="1">
      <alignment horizontal="right"/>
    </xf>
    <xf numFmtId="165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FF784F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776"/>
      <color rgb="FFFF78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</a:t>
            </a: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2-2642-A8F2-DC27B4730A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2-2642-A8F2-DC27B4730A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2-2642-A8F2-DC27B4730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394224"/>
        <c:axId val="222841248"/>
      </c:lineChart>
      <c:catAx>
        <c:axId val="21839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41248"/>
        <c:crosses val="autoZero"/>
        <c:auto val="1"/>
        <c:lblAlgn val="ctr"/>
        <c:lblOffset val="100"/>
        <c:noMultiLvlLbl val="0"/>
      </c:catAx>
      <c:valAx>
        <c:axId val="2228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</a:t>
            </a:r>
            <a:r>
              <a:rPr lang="en-US" sz="1800" b="1" baseline="0"/>
              <a:t> Outcomes Based on Launch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A-C148-8CD3-CB67A91BC7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A-C148-8CD3-CB67A91BC7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A-C148-8CD3-CB67A91BC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76672"/>
        <c:axId val="52478320"/>
      </c:lineChart>
      <c:catAx>
        <c:axId val="5247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8320"/>
        <c:crosses val="autoZero"/>
        <c:auto val="1"/>
        <c:lblAlgn val="ctr"/>
        <c:lblOffset val="100"/>
        <c:noMultiLvlLbl val="0"/>
      </c:catAx>
      <c:valAx>
        <c:axId val="524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3-D340-924C-2135A26BF27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B3-D340-924C-2135A26BF27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B3-D340-924C-2135A26BF27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B3-D340-924C-2135A26BF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37152"/>
        <c:axId val="35138832"/>
      </c:lineChart>
      <c:catAx>
        <c:axId val="351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832"/>
        <c:crosses val="autoZero"/>
        <c:auto val="1"/>
        <c:lblAlgn val="ctr"/>
        <c:lblOffset val="100"/>
        <c:noMultiLvlLbl val="0"/>
      </c:catAx>
      <c:valAx>
        <c:axId val="351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E-6749-832A-EE16C2ACDB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BE-6749-832A-EE16C2ACDB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BE-6749-832A-EE16C2ACDB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BE-6749-832A-EE16C2ACD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8411552"/>
        <c:axId val="468413200"/>
      </c:barChart>
      <c:catAx>
        <c:axId val="468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3200"/>
        <c:crosses val="autoZero"/>
        <c:auto val="1"/>
        <c:lblAlgn val="ctr"/>
        <c:lblOffset val="100"/>
        <c:noMultiLvlLbl val="0"/>
      </c:catAx>
      <c:valAx>
        <c:axId val="4684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4047-88C3-5300700F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4912"/>
        <c:axId val="24111696"/>
      </c:barChart>
      <c:catAx>
        <c:axId val="18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1696"/>
        <c:crosses val="autoZero"/>
        <c:auto val="1"/>
        <c:lblAlgn val="ctr"/>
        <c:lblOffset val="100"/>
        <c:noMultiLvlLbl val="0"/>
      </c:catAx>
      <c:valAx>
        <c:axId val="2411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115454</xdr:colOff>
      <xdr:row>16</xdr:row>
      <xdr:rowOff>23091</xdr:rowOff>
    </xdr:from>
    <xdr:to>
      <xdr:col>15</xdr:col>
      <xdr:colOff>531090</xdr:colOff>
      <xdr:row>38</xdr:row>
      <xdr:rowOff>184727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86B149-300E-BE45-ACF3-528C04447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13</xdr:row>
      <xdr:rowOff>69850</xdr:rowOff>
    </xdr:from>
    <xdr:to>
      <xdr:col>16</xdr:col>
      <xdr:colOff>152400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85872-B1DC-564C-8CDF-D4A6A06D2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4</xdr:row>
      <xdr:rowOff>38100</xdr:rowOff>
    </xdr:from>
    <xdr:to>
      <xdr:col>16</xdr:col>
      <xdr:colOff>520700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44642-3880-C74E-B05D-6BC075D09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2</xdr:row>
      <xdr:rowOff>25400</xdr:rowOff>
    </xdr:from>
    <xdr:to>
      <xdr:col>15</xdr:col>
      <xdr:colOff>342900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96297-5B3C-024B-90A0-CB02BD777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782320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DE4BE-DDE2-6F4F-8C69-52439157D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435959722221" createdVersion="7" refreshedVersion="7" minRefreshableVersion="3" recordCount="4115" xr:uid="{A517CB30-CC91-D343-8C0D-5BCE5C3C1046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2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_at2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719769907409" createdVersion="7" refreshedVersion="7" minRefreshableVersion="3" recordCount="4115" xr:uid="{F1676FD2-43D1-C140-BEEB-AF867E0C4D88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62538622685" createdVersion="7" refreshedVersion="7" minRefreshableVersion="3" recordCount="4116" xr:uid="{34DEAAD3-67FD-0648-9EA9-3514A69E9F8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00" maxValue="2017" count="11">
        <n v="2015"/>
        <n v="2017"/>
        <n v="2016"/>
        <n v="2014"/>
        <n v="2013"/>
        <n v="2012"/>
        <n v="2011"/>
        <n v="2010"/>
        <n v="2009"/>
        <n v="19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n v="0"/>
    <x v="9"/>
    <m/>
    <x v="4114"/>
    <m/>
    <x v="9"/>
  </r>
  <r>
    <m/>
    <m/>
    <m/>
    <m/>
    <m/>
    <x v="4"/>
    <m/>
    <m/>
    <m/>
    <x v="4114"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7C0C4-1A21-E441-8AF1-BB10B7F368C9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ABE3B-2EEE-0E46-8784-F7C48A303D1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80A37-3827-B54D-B669-A1EB7F36BB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/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D3D4F-337C-DB43-856F-F84BC188830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20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9"/>
  </rowFields>
  <rowItems count="2">
    <i>
      <x v="24"/>
    </i>
    <i t="grand">
      <x/>
    </i>
  </rowItems>
  <colItems count="1">
    <i/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130" zoomScaleNormal="130" workbookViewId="0">
      <pane ySplit="1" topLeftCell="A486" activePane="bottomLeft" state="frozen"/>
      <selection pane="bottomLeft" activeCell="C22" sqref="C2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1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customWidth="1"/>
    <col min="16" max="16" width="15.6640625" bestFit="1" customWidth="1"/>
    <col min="17" max="17" width="41.1640625" customWidth="1"/>
    <col min="18" max="18" width="14.5" bestFit="1" customWidth="1"/>
    <col min="19" max="19" width="20.5" style="10" bestFit="1" customWidth="1"/>
    <col min="20" max="20" width="19.33203125" style="10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26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1" t="s">
        <v>8365</v>
      </c>
      <c r="T1" s="1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0">
        <f>(((J2/60)/60/24)+DATE(1970,1,1))</f>
        <v>42177.007071759261</v>
      </c>
      <c r="T2" s="10">
        <f>(((I2/60)/60/24)+DATE(1970,1,1))</f>
        <v>42208.125</v>
      </c>
      <c r="U2">
        <f>YEAR(S:S)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0">
        <f t="shared" ref="S3:S66" si="2">(((J3/60)/60/24)+DATE(1970,1,1))</f>
        <v>42766.600497685184</v>
      </c>
      <c r="T3" s="10">
        <f t="shared" ref="T3:T66" si="3">(((I3/60)/60/24)+DATE(1970,1,1))</f>
        <v>42796.600497685184</v>
      </c>
      <c r="U3">
        <f t="shared" ref="U3:U66" si="4">YEAR(S:S)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3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0">
        <f t="shared" ref="S67:S130" si="7">(((J67/60)/60/24)+DATE(1970,1,1))</f>
        <v>41835.821226851855</v>
      </c>
      <c r="T67" s="10">
        <f t="shared" ref="T67:T130" si="8">(((I67/60)/60/24)+DATE(1970,1,1))</f>
        <v>41862.249305555553</v>
      </c>
      <c r="U67">
        <f t="shared" ref="U67:U130" si="9">YEAR(S:S)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0">
        <f t="shared" ref="S131:S194" si="12">(((J131/60)/60/24)+DATE(1970,1,1))</f>
        <v>41882.937303240738</v>
      </c>
      <c r="T131" s="10">
        <f t="shared" ref="T131:T194" si="13">(((I131/60)/60/24)+DATE(1970,1,1))</f>
        <v>41942.937303240738</v>
      </c>
      <c r="U131">
        <f t="shared" ref="U131:U194" si="14">YEAR(S:S)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0">
        <f t="shared" ref="S195:S258" si="17">(((J195/60)/60/24)+DATE(1970,1,1))</f>
        <v>41911.934791666667</v>
      </c>
      <c r="T195" s="10">
        <f t="shared" ref="T195:T258" si="18">(((I195/60)/60/24)+DATE(1970,1,1))</f>
        <v>41971.976458333331</v>
      </c>
      <c r="U195">
        <f t="shared" ref="U195:U258" si="19">YEAR(S:S)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0">
        <f t="shared" ref="S259:S322" si="22">(((J259/60)/60/24)+DATE(1970,1,1))</f>
        <v>42479.626875000002</v>
      </c>
      <c r="T259" s="10">
        <f t="shared" ref="T259:T322" si="23">(((I259/60)/60/24)+DATE(1970,1,1))</f>
        <v>42509.626875000002</v>
      </c>
      <c r="U259">
        <f t="shared" ref="U259:U322" si="24">YEAR(S:S)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0">
        <f t="shared" ref="S323:S386" si="27">(((J323/60)/60/24)+DATE(1970,1,1))</f>
        <v>42647.446597222224</v>
      </c>
      <c r="T323" s="10">
        <f t="shared" ref="T323:T386" si="28">(((I323/60)/60/24)+DATE(1970,1,1))</f>
        <v>42682.488263888896</v>
      </c>
      <c r="U323">
        <f t="shared" ref="U323:U386" si="29">YEAR(S:S)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0">
        <f t="shared" ref="S387:S450" si="32">(((J387/60)/60/24)+DATE(1970,1,1))</f>
        <v>41934.584502314814</v>
      </c>
      <c r="T387" s="10">
        <f t="shared" ref="T387:T450" si="33">(((I387/60)/60/24)+DATE(1970,1,1))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0">
        <f t="shared" ref="S451:S514" si="37">(((J451/60)/60/24)+DATE(1970,1,1))</f>
        <v>41534.568113425928</v>
      </c>
      <c r="T451" s="10">
        <f t="shared" ref="T451:T514" si="38">(((I451/60)/60/24)+DATE(1970,1,1))</f>
        <v>41564.568113425928</v>
      </c>
      <c r="U451">
        <f t="shared" ref="U451:U514" si="39">YEAR(S:S)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3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0">
        <f t="shared" ref="S515:S578" si="42">(((J515/60)/60/24)+DATE(1970,1,1))</f>
        <v>42552.653993055559</v>
      </c>
      <c r="T515" s="10">
        <f t="shared" ref="T515:T578" si="43">(((I515/60)/60/24)+DATE(1970,1,1))</f>
        <v>42597.291666666672</v>
      </c>
      <c r="U515">
        <f t="shared" ref="U515:U578" si="44">YEAR(S:S)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1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1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1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1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1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1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1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1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1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1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1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1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1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1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1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1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1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1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1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1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3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0">
        <f t="shared" ref="S579:S642" si="47">(((J579/60)/60/24)+DATE(1970,1,1))</f>
        <v>42450.589143518519</v>
      </c>
      <c r="T579" s="10">
        <f t="shared" ref="T579:T642" si="48">(((I579/60)/60/24)+DATE(1970,1,1))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0">
        <f t="shared" ref="S643:S706" si="52">(((J643/60)/60/24)+DATE(1970,1,1))</f>
        <v>42199.57</v>
      </c>
      <c r="T643" s="10">
        <f t="shared" ref="T643:T706" si="53">(((I643/60)/60/24)+DATE(1970,1,1))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0">
        <f t="shared" ref="S707:S770" si="57">(((J707/60)/60/24)+DATE(1970,1,1))</f>
        <v>42726.491643518515</v>
      </c>
      <c r="T707" s="10">
        <f t="shared" ref="T707:T770" si="58">(((I707/60)/60/24)+DATE(1970,1,1))</f>
        <v>42756.491643518515</v>
      </c>
      <c r="U707">
        <f t="shared" ref="U707:U770" si="59">YEAR(S:S)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3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0">
        <f t="shared" ref="S771:S834" si="62">(((J771/60)/60/24)+DATE(1970,1,1))</f>
        <v>41604.996458333335</v>
      </c>
      <c r="T771" s="10">
        <f t="shared" ref="T771:T834" si="63">(((I771/60)/60/24)+DATE(1970,1,1))</f>
        <v>41634.996458333335</v>
      </c>
      <c r="U771">
        <f t="shared" ref="U771:U834" si="64">YEAR(S:S)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0">
        <f t="shared" ref="S835:S898" si="67">(((J835/60)/60/24)+DATE(1970,1,1))</f>
        <v>41718.878182870372</v>
      </c>
      <c r="T835" s="10">
        <f t="shared" ref="T835:T898" si="68">(((I835/60)/60/24)+DATE(1970,1,1))</f>
        <v>41748.878182870372</v>
      </c>
      <c r="U835">
        <f t="shared" ref="U835:U898" si="69">YEAR(S:S)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0">
        <f t="shared" ref="S899:S962" si="72">(((J899/60)/60/24)+DATE(1970,1,1))</f>
        <v>41211.688750000001</v>
      </c>
      <c r="T899" s="10">
        <f t="shared" ref="T899:T962" si="73">(((I899/60)/60/24)+DATE(1970,1,1))</f>
        <v>41241.730416666665</v>
      </c>
      <c r="U899">
        <f t="shared" ref="U899:U962" si="74">YEAR(S:S)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0">
        <f t="shared" ref="S963:S1026" si="77">(((J963/60)/60/24)+DATE(1970,1,1))</f>
        <v>42740.693692129629</v>
      </c>
      <c r="T963" s="10">
        <f t="shared" ref="T963:T1026" si="78">(((I963/60)/60/24)+DATE(1970,1,1))</f>
        <v>42786.791666666672</v>
      </c>
      <c r="U963">
        <f t="shared" ref="U963:U1026" si="79">YEAR(S:S)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0">
        <f t="shared" ref="S1027:S1090" si="82">(((J1027/60)/60/24)+DATE(1970,1,1))</f>
        <v>42049.833761574075</v>
      </c>
      <c r="T1027" s="10">
        <f t="shared" ref="T1027:T1090" si="83">(((I1027/60)/60/24)+DATE(1970,1,1))</f>
        <v>42079.792094907403</v>
      </c>
      <c r="U1027">
        <f t="shared" ref="U1027:U1090" si="84">YEAR(S:S)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0">
        <f t="shared" ref="S1091:S1154" si="87">(((J1091/60)/60/24)+DATE(1970,1,1))</f>
        <v>42151.189525462964</v>
      </c>
      <c r="T1091" s="10">
        <f t="shared" ref="T1091:T1154" si="88">(((I1091/60)/60/24)+DATE(1970,1,1))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0">
        <f t="shared" ref="S1155:S1218" si="92">(((J1155/60)/60/24)+DATE(1970,1,1))</f>
        <v>42143.714178240742</v>
      </c>
      <c r="T1155" s="10">
        <f t="shared" ref="T1155:T1218" si="93">(((I1155/60)/60/24)+DATE(1970,1,1))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0">
        <f t="shared" ref="S1219:S1282" si="97">(((J1219/60)/60/24)+DATE(1970,1,1))</f>
        <v>42535.809490740736</v>
      </c>
      <c r="T1219" s="10">
        <f t="shared" ref="T1219:T1282" si="98">(((I1219/60)/60/24)+DATE(1970,1,1))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0">
        <f t="shared" ref="S1283:S1346" si="102">(((J1283/60)/60/24)+DATE(1970,1,1))</f>
        <v>41463.743472222224</v>
      </c>
      <c r="T1283" s="10">
        <f t="shared" ref="T1283:T1346" si="103">(((I1283/60)/60/24)+DATE(1970,1,1))</f>
        <v>41483.743472222224</v>
      </c>
      <c r="U1283">
        <f t="shared" ref="U1283:U1346" si="104">YEAR(S:S)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1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1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1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1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1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1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1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1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1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1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1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1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1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1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1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1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1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1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1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1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0">
        <f t="shared" ref="S1347:S1410" si="107">(((J1347/60)/60/24)+DATE(1970,1,1))</f>
        <v>41799.814340277779</v>
      </c>
      <c r="T1347" s="10">
        <f t="shared" ref="T1347:T1410" si="108">(((I1347/60)/60/24)+DATE(1970,1,1))</f>
        <v>41834.814340277779</v>
      </c>
      <c r="U1347">
        <f t="shared" ref="U1347:U1410" si="109">YEAR(S:S)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0">
        <f t="shared" ref="S1411:S1474" si="112">(((J1411/60)/60/24)+DATE(1970,1,1))</f>
        <v>41945.133506944447</v>
      </c>
      <c r="T1411" s="10">
        <f t="shared" ref="T1411:T1474" si="113">(((I1411/60)/60/24)+DATE(1970,1,1))</f>
        <v>42005.175173611111</v>
      </c>
      <c r="U1411">
        <f t="shared" ref="U1411:U1474" si="114">YEAR(S:S)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0">
        <f t="shared" ref="S1475:S1538" si="117">(((J1475/60)/60/24)+DATE(1970,1,1))</f>
        <v>40939.979618055557</v>
      </c>
      <c r="T1475" s="10">
        <f t="shared" ref="T1475:T1538" si="118">(((I1475/60)/60/24)+DATE(1970,1,1))</f>
        <v>40969.979618055557</v>
      </c>
      <c r="U1475">
        <f t="shared" ref="U1475:U1538" si="119">YEAR(S:S)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0">
        <f t="shared" ref="S1539:S1602" si="122">(((J1539/60)/60/24)+DATE(1970,1,1))</f>
        <v>42552.315127314811</v>
      </c>
      <c r="T1539" s="10">
        <f t="shared" ref="T1539:T1602" si="123">(((I1539/60)/60/24)+DATE(1970,1,1))</f>
        <v>42588.75</v>
      </c>
      <c r="U1539">
        <f t="shared" ref="U1539:U1602" si="124">YEAR(S:S)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0">
        <f t="shared" ref="S1603:S1666" si="127">(((J1603/60)/60/24)+DATE(1970,1,1))</f>
        <v>40638.092974537038</v>
      </c>
      <c r="T1603" s="10">
        <f t="shared" ref="T1603:T1666" si="128">(((I1603/60)/60/24)+DATE(1970,1,1))</f>
        <v>40668.092974537038</v>
      </c>
      <c r="U1603">
        <f t="shared" ref="U1603:U1666" si="129">YEAR(S:S)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0">
        <f t="shared" ref="S1667:S1730" si="132">(((J1667/60)/60/24)+DATE(1970,1,1))</f>
        <v>40564.649456018517</v>
      </c>
      <c r="T1667" s="10">
        <f t="shared" ref="T1667:T1730" si="133">(((I1667/60)/60/24)+DATE(1970,1,1))</f>
        <v>40596.125</v>
      </c>
      <c r="U1667">
        <f t="shared" ref="U1667:U1730" si="134">YEAR(S:S)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0">
        <f t="shared" ref="S1731:S1794" si="137">(((J1731/60)/60/24)+DATE(1970,1,1))</f>
        <v>42471.052152777775</v>
      </c>
      <c r="T1731" s="10">
        <f t="shared" ref="T1731:T1794" si="138">(((I1731/60)/60/24)+DATE(1970,1,1))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0">
        <f t="shared" ref="S1795:S1858" si="142">(((J1795/60)/60/24)+DATE(1970,1,1))</f>
        <v>41940.89166666667</v>
      </c>
      <c r="T1795" s="10">
        <f t="shared" ref="T1795:T1858" si="143">(((I1795/60)/60/24)+DATE(1970,1,1))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0">
        <f t="shared" ref="S1859:S1922" si="147">(((J1859/60)/60/24)+DATE(1970,1,1))</f>
        <v>41864.76866898148</v>
      </c>
      <c r="T1859" s="10">
        <f t="shared" ref="T1859:T1922" si="148">(((I1859/60)/60/24)+DATE(1970,1,1))</f>
        <v>41894.76866898148</v>
      </c>
      <c r="U1859">
        <f t="shared" ref="U1859:U1922" si="149">YEAR(S:S)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0">
        <f t="shared" ref="S1923:S1986" si="152">(((J1923/60)/60/24)+DATE(1970,1,1))</f>
        <v>41074.221562500003</v>
      </c>
      <c r="T1923" s="10">
        <f t="shared" ref="T1923:T1986" si="153">(((I1923/60)/60/24)+DATE(1970,1,1))</f>
        <v>41104.221562500003</v>
      </c>
      <c r="U1923">
        <f t="shared" ref="U1923:U1986" si="154">YEAR(S:S)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0">
        <f t="shared" ref="S1987:S2050" si="157">(((J1987/60)/60/24)+DATE(1970,1,1))</f>
        <v>42555.698738425926</v>
      </c>
      <c r="T1987" s="10">
        <f t="shared" ref="T1987:T2050" si="158">(((I1987/60)/60/24)+DATE(1970,1,1))</f>
        <v>42584.958333333328</v>
      </c>
      <c r="U1987">
        <f t="shared" ref="U1987:U2050" si="159">YEAR(S:S)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0">
        <f t="shared" ref="S2051:S2114" si="162">(((J2051/60)/60/24)+DATE(1970,1,1))</f>
        <v>41575.527349537035</v>
      </c>
      <c r="T2051" s="10">
        <f t="shared" ref="T2051:T2114" si="163">(((I2051/60)/60/24)+DATE(1970,1,1))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0">
        <f t="shared" ref="S2115:S2178" si="167">(((J2115/60)/60/24)+DATE(1970,1,1))</f>
        <v>41870.86546296296</v>
      </c>
      <c r="T2115" s="10">
        <f t="shared" ref="T2115:T2178" si="168">(((I2115/60)/60/24)+DATE(1970,1,1))</f>
        <v>41905.86546296296</v>
      </c>
      <c r="U2115">
        <f t="shared" ref="U2115:U2178" si="169">YEAR(S:S)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0">
        <f t="shared" ref="S2179:S2242" si="172">(((J2179/60)/60/24)+DATE(1970,1,1))</f>
        <v>42502.250775462962</v>
      </c>
      <c r="T2179" s="10">
        <f t="shared" ref="T2179:T2242" si="173">(((I2179/60)/60/24)+DATE(1970,1,1))</f>
        <v>42527.250775462962</v>
      </c>
      <c r="U2179">
        <f t="shared" ref="U2179:U2242" si="174">YEAR(S:S)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0">
        <f t="shared" ref="S2243:S2306" si="177">(((J2243/60)/60/24)+DATE(1970,1,1))</f>
        <v>42766.827546296292</v>
      </c>
      <c r="T2243" s="10">
        <f t="shared" ref="T2243:T2306" si="178">(((I2243/60)/60/24)+DATE(1970,1,1))</f>
        <v>42796.827546296292</v>
      </c>
      <c r="U2243">
        <f t="shared" ref="U2243:U2306" si="179">YEAR(S:S)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0">
        <f t="shared" ref="S2307:S2370" si="182">(((J2307/60)/60/24)+DATE(1970,1,1))</f>
        <v>41834.695277777777</v>
      </c>
      <c r="T2307" s="10">
        <f t="shared" ref="T2307:T2370" si="183">(((I2307/60)/60/24)+DATE(1970,1,1))</f>
        <v>41859.75</v>
      </c>
      <c r="U2307">
        <f t="shared" ref="U2307:U2370" si="184">YEAR(S:S)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0">
        <f t="shared" ref="S2371:S2434" si="187">(((J2371/60)/60/24)+DATE(1970,1,1))</f>
        <v>42380.812627314815</v>
      </c>
      <c r="T2371" s="10">
        <f t="shared" ref="T2371:T2434" si="188">(((I2371/60)/60/24)+DATE(1970,1,1))</f>
        <v>42410.812627314815</v>
      </c>
      <c r="U2371">
        <f t="shared" ref="U2371:U2434" si="189">YEAR(S:S)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0">
        <f t="shared" ref="S2435:S2498" si="192">(((J2435/60)/60/24)+DATE(1970,1,1))</f>
        <v>42397.89980324074</v>
      </c>
      <c r="T2435" s="10">
        <f t="shared" ref="T2435:T2498" si="193">(((I2435/60)/60/24)+DATE(1970,1,1))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0">
        <f t="shared" ref="S2499:S2562" si="197">(((J2499/60)/60/24)+DATE(1970,1,1))</f>
        <v>40730.878912037035</v>
      </c>
      <c r="T2499" s="10">
        <f t="shared" ref="T2499:T2562" si="198">(((I2499/60)/60/24)+DATE(1970,1,1))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0">
        <f t="shared" ref="S2563:S2626" si="202">(((J2563/60)/60/24)+DATE(1970,1,1))</f>
        <v>42260.528807870374</v>
      </c>
      <c r="T2563" s="10">
        <f t="shared" ref="T2563:T2626" si="203">(((I2563/60)/60/24)+DATE(1970,1,1))</f>
        <v>42290.528807870374</v>
      </c>
      <c r="U2563">
        <f t="shared" ref="U2563:U2626" si="204">YEAR(S:S)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0">
        <f t="shared" ref="S2627:S2690" si="207">(((J2627/60)/60/24)+DATE(1970,1,1))</f>
        <v>42658.810277777782</v>
      </c>
      <c r="T2627" s="10">
        <f t="shared" ref="T2627:T2690" si="208">(((I2627/60)/60/24)+DATE(1970,1,1))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0">
        <f t="shared" ref="S2691:S2754" si="212">(((J2691/60)/60/24)+DATE(1970,1,1))</f>
        <v>42551.961689814809</v>
      </c>
      <c r="T2691" s="10">
        <f t="shared" ref="T2691:T2754" si="213">(((I2691/60)/60/24)+DATE(1970,1,1))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0">
        <f t="shared" ref="S2755:S2818" si="217">(((J2755/60)/60/24)+DATE(1970,1,1))</f>
        <v>41117.900729166664</v>
      </c>
      <c r="T2755" s="10">
        <f t="shared" ref="T2755:T2818" si="218">(((I2755/60)/60/24)+DATE(1970,1,1))</f>
        <v>41147.900729166664</v>
      </c>
      <c r="U2755">
        <f t="shared" ref="U2755:U2818" si="219">YEAR(S:S)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1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1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1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1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1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1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1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1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1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1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1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1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1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1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1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1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1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1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1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1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1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1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1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1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1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1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1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1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1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1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1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1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1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1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1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1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1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0">
        <f t="shared" ref="S2819:S2882" si="222">(((J2819/60)/60/24)+DATE(1970,1,1))</f>
        <v>42023.634976851856</v>
      </c>
      <c r="T2819" s="10">
        <f t="shared" ref="T2819:T2882" si="223">(((I2819/60)/60/24)+DATE(1970,1,1))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1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1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1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1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1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1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1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1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1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1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1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1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1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1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1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1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1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1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1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1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1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1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1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3" t="s">
        <v>8315</v>
      </c>
      <c r="R2883" t="s">
        <v>8316</v>
      </c>
      <c r="S2883" s="10">
        <f t="shared" ref="S2883:S2946" si="227">(((J2883/60)/60/24)+DATE(1970,1,1))</f>
        <v>41916.597638888888</v>
      </c>
      <c r="T2883" s="10">
        <f t="shared" ref="T2883:T2946" si="228">(((I2883/60)/60/24)+DATE(1970,1,1))</f>
        <v>41976.639305555553</v>
      </c>
      <c r="U2883">
        <f t="shared" ref="U2883:U2946" si="229">YEAR(S:S)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4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0">
        <f t="shared" ref="S2947:S3010" si="232">(((J2947/60)/60/24)+DATE(1970,1,1))</f>
        <v>42118.139583333337</v>
      </c>
      <c r="T2947" s="10">
        <f t="shared" ref="T2947:T3010" si="233">(((I2947/60)/60/24)+DATE(1970,1,1))</f>
        <v>42148.139583333337</v>
      </c>
      <c r="U2947">
        <f t="shared" ref="U2947:U3010" si="234">YEAR(S:S)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1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1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1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1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1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1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1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1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1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1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1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1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1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1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1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1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1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1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1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1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0">
        <f t="shared" ref="S3011:S3074" si="237">(((J3011/60)/60/24)+DATE(1970,1,1))</f>
        <v>41939.569907407407</v>
      </c>
      <c r="T3011" s="10">
        <f t="shared" ref="T3011:T3074" si="238">(((I3011/60)/60/24)+DATE(1970,1,1))</f>
        <v>41969.611574074079</v>
      </c>
      <c r="U3011">
        <f t="shared" ref="U3011:U3074" si="239">YEAR(S:S)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0">
        <f t="shared" ref="S3075:S3138" si="242">(((J3075/60)/60/24)+DATE(1970,1,1))</f>
        <v>42111.684027777781</v>
      </c>
      <c r="T3075" s="10">
        <f t="shared" ref="T3075:T3138" si="243">(((I3075/60)/60/24)+DATE(1970,1,1))</f>
        <v>42169.804861111115</v>
      </c>
      <c r="U3075">
        <f t="shared" ref="U3075:U3138" si="244">YEAR(S:S)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0">
        <f t="shared" ref="S3139:S3202" si="247">(((J3139/60)/60/24)+DATE(1970,1,1))</f>
        <v>42807.885057870371</v>
      </c>
      <c r="T3139" s="10">
        <f t="shared" ref="T3139:T3202" si="248">(((I3139/60)/60/24)+DATE(1970,1,1))</f>
        <v>42858.8</v>
      </c>
      <c r="U3139">
        <f t="shared" ref="U3139:U3202" si="249">YEAR(S:S)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1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1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1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1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1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1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1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1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1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1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1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1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1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1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1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1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1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1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1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1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1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1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1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1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1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1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1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1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1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1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1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1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1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1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1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1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1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1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1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1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1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4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0">
        <f t="shared" ref="S3203:S3266" si="252">(((J3203/60)/60/24)+DATE(1970,1,1))</f>
        <v>41861.767094907409</v>
      </c>
      <c r="T3203" s="10">
        <f t="shared" ref="T3203:T3266" si="253">(((I3203/60)/60/24)+DATE(1970,1,1))</f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1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1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1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1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1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1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1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1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1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1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1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1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1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1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1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1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1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1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1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1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1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1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1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1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1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1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1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1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1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1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1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1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1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1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1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1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1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1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1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1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1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1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1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1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1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1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1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1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1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1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1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1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1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1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1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1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1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1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0">
        <f t="shared" ref="S3267:S3330" si="257">(((J3267/60)/60/24)+DATE(1970,1,1))</f>
        <v>42311.711979166663</v>
      </c>
      <c r="T3267" s="10">
        <f t="shared" ref="T3267:T3330" si="258">(((I3267/60)/60/24)+DATE(1970,1,1))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1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1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1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1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1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1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1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1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1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1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1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1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1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1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1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1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1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1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1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1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1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1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1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1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1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1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1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1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1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1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1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1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1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1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1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1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1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1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1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1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1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1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1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1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1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1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1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1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1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1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1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1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1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1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1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1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1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1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1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1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1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1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1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1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0">
        <f t="shared" ref="S3331:S3394" si="262">(((J3331/60)/60/24)+DATE(1970,1,1))</f>
        <v>41837.323009259257</v>
      </c>
      <c r="T3331" s="10">
        <f t="shared" ref="T3331:T3394" si="263">(((I3331/60)/60/24)+DATE(1970,1,1))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1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1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1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1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1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1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1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1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1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1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1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1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1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1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1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1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1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1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1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1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1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1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1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1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1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1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1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1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1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1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1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1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1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1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1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1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1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1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1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1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1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1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1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1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1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1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1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1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1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1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1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1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1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1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1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1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1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1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1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1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1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1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1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1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0">
        <f t="shared" ref="S3395:S3458" si="267">(((J3395/60)/60/24)+DATE(1970,1,1))</f>
        <v>41923.921643518523</v>
      </c>
      <c r="T3395" s="10">
        <f t="shared" ref="T3395:T3458" si="268">(((I3395/60)/60/24)+DATE(1970,1,1))</f>
        <v>41949.031944444447</v>
      </c>
      <c r="U3395">
        <f t="shared" ref="U3395:U3458" si="269">YEAR(S:S)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1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1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1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1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1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1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1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1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1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1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1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1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1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1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1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1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1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1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1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1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1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1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1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1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1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1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1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1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1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1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1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1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1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1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1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1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1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1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1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1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1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1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1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1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1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1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1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1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1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1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1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1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1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1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1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1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1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1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1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1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1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1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1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1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0">
        <f t="shared" ref="S3459:S3522" si="272">(((J3459/60)/60/24)+DATE(1970,1,1))</f>
        <v>42016.706678240742</v>
      </c>
      <c r="T3459" s="10">
        <f t="shared" ref="T3459:T3522" si="273">(((I3459/60)/60/24)+DATE(1970,1,1))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1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1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1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1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1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1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1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1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1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1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1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1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1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1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1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1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1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1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1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1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1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1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1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1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1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1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1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1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1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1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1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1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1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1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1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1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1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1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1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1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1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1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1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1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1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1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1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1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1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1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1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1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1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1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1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1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1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1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1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1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1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1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1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1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0">
        <f t="shared" ref="S3523:S3586" si="277">(((J3523/60)/60/24)+DATE(1970,1,1))</f>
        <v>41881.361342592594</v>
      </c>
      <c r="T3523" s="10">
        <f t="shared" ref="T3523:T3586" si="278">(((I3523/60)/60/24)+DATE(1970,1,1))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1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1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1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1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1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1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1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1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1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1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1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1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1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1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1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1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1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1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1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1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1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1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1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1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1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1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1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1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1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1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1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1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1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1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1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1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1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1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1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1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1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1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1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1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1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1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1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1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1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1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1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1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1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1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1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1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1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1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1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1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1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1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1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1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0">
        <f t="shared" ref="S3587:S3650" si="282">(((J3587/60)/60/24)+DATE(1970,1,1))</f>
        <v>41964.716319444444</v>
      </c>
      <c r="T3587" s="10">
        <f t="shared" ref="T3587:T3650" si="283">(((I3587/60)/60/24)+DATE(1970,1,1))</f>
        <v>41994.716319444444</v>
      </c>
      <c r="U3587">
        <f t="shared" ref="U3587:U3650" si="284">YEAR(S:S)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1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1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1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1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1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1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1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1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1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1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1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1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1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1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1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1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1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1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1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1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1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1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1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1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1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1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1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1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1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1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1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1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1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1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1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1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1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1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1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1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1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1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4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4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1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1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0">
        <f t="shared" ref="S3651:S3714" si="287">(((J3651/60)/60/24)+DATE(1970,1,1))</f>
        <v>41780.712893518517</v>
      </c>
      <c r="T3651" s="10">
        <f t="shared" ref="T3651:T3714" si="288">(((I3651/60)/60/24)+DATE(1970,1,1))</f>
        <v>41806.712893518517</v>
      </c>
      <c r="U3651">
        <f t="shared" ref="U3651:U3714" si="289">YEAR(S:S)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1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1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1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1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1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1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1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1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1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1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1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1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1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1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1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1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1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1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1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1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1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1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1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1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1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1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1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1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1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1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1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1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1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1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1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1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1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1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1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1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1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1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1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1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1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1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1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1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1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1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1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1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1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1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1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1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1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1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1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1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1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1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1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1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0">
        <f t="shared" ref="S3715:S3778" si="292">(((J3715/60)/60/24)+DATE(1970,1,1))</f>
        <v>42505.738032407404</v>
      </c>
      <c r="T3715" s="10">
        <f t="shared" ref="T3715:T3778" si="293">(((I3715/60)/60/24)+DATE(1970,1,1))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1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1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1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1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1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1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1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1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1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1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1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1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1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1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4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4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4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0">
        <f t="shared" ref="S3779:S3842" si="297">(((J3779/60)/60/24)+DATE(1970,1,1))</f>
        <v>41887.111354166671</v>
      </c>
      <c r="T3779" s="10">
        <f t="shared" ref="T3779:T3842" si="298">(((I3779/60)/60/24)+DATE(1970,1,1))</f>
        <v>41909.166666666664</v>
      </c>
      <c r="U3779">
        <f t="shared" ref="U3779:U3842" si="299">YEAR(S:S)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4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1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1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1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1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1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1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1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1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1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1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1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1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1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1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1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1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1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1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1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1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1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1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1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1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1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1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1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1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1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1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1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1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1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3" t="s">
        <v>8315</v>
      </c>
      <c r="R3843" t="s">
        <v>8316</v>
      </c>
      <c r="S3843" s="10">
        <f t="shared" ref="S3843:S3906" si="302">(((J3843/60)/60/24)+DATE(1970,1,1))</f>
        <v>41780.785729166666</v>
      </c>
      <c r="T3843" s="10">
        <f t="shared" ref="T3843:T3906" si="303">(((I3843/60)/60/24)+DATE(1970,1,1))</f>
        <v>41840.785729166666</v>
      </c>
      <c r="U3843">
        <f t="shared" ref="U3843:U3906" si="304">YEAR(S:S)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0">
        <f t="shared" ref="S3907:S3970" si="307">(((J3907/60)/60/24)+DATE(1970,1,1))</f>
        <v>42124.623877314814</v>
      </c>
      <c r="T3907" s="10">
        <f t="shared" ref="T3907:T3970" si="308">(((I3907/60)/60/24)+DATE(1970,1,1))</f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3" t="s">
        <v>8315</v>
      </c>
      <c r="R3971" t="s">
        <v>8316</v>
      </c>
      <c r="S3971" s="10">
        <f t="shared" ref="S3971:S4034" si="312">(((J3971/60)/60/24)+DATE(1970,1,1))</f>
        <v>42601.854699074072</v>
      </c>
      <c r="T3971" s="10">
        <f t="shared" ref="T3971:T4034" si="313">(((I3971/60)/60/24)+DATE(1970,1,1))</f>
        <v>42611.163194444445</v>
      </c>
      <c r="U3971">
        <f t="shared" ref="U3971:U4034" si="314">YEAR(S:S)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0">
        <f t="shared" ref="S4035:S4098" si="317">(((J4035/60)/60/24)+DATE(1970,1,1))</f>
        <v>42614.268796296295</v>
      </c>
      <c r="T4035" s="10">
        <f t="shared" ref="T4035:T4098" si="318">(((I4035/60)/60/24)+DATE(1970,1,1))</f>
        <v>42645.375</v>
      </c>
      <c r="U4035">
        <f t="shared" ref="U4035:U4098" si="319">YEAR(S:S)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6" si="321">IFERROR(ROUND(E4098/L4098,2),0)</f>
        <v>80</v>
      </c>
      <c r="Q4098" s="13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0">
        <f t="shared" ref="S4099:S4115" si="322">(((J4099/60)/60/24)+DATE(1970,1,1))</f>
        <v>42344.824502314819</v>
      </c>
      <c r="T4099" s="10">
        <f t="shared" ref="T4099:T4115" si="323">(((I4099/60)/60/24)+DATE(1970,1,1))</f>
        <v>42400.996527777781</v>
      </c>
      <c r="U4099">
        <f t="shared" ref="U4099:U4116" si="324">YEAR(S:S)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  <row r="4116" spans="1:21" hidden="1" x14ac:dyDescent="0.2">
      <c r="D4116" s="4"/>
      <c r="P4116">
        <f t="shared" si="321"/>
        <v>0</v>
      </c>
      <c r="U4116">
        <f t="shared" si="324"/>
        <v>1900</v>
      </c>
    </row>
  </sheetData>
  <autoFilter ref="A1:U4116" xr:uid="{6231B7C4-6DDB-424F-9E48-0E2D6D8E5B8A}">
    <filterColumn colId="20">
      <filters>
        <filter val="2015"/>
      </filters>
    </filterColumn>
  </autoFilter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5" operator="containsText" text="failed">
      <formula>NOT(ISERROR(SEARCH("failed",F1)))</formula>
    </cfRule>
  </conditionalFormatting>
  <conditionalFormatting sqref="O1:O1048576 P1 R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DAF-15B5-2C47-BE56-E6E9E212049F}">
  <dimension ref="A1:H13"/>
  <sheetViews>
    <sheetView tabSelected="1" zoomScale="110" zoomScaleNormal="110" workbookViewId="0">
      <selection activeCell="C12" sqref="C12"/>
    </sheetView>
  </sheetViews>
  <sheetFormatPr baseColWidth="10" defaultRowHeight="15" x14ac:dyDescent="0.2"/>
  <cols>
    <col min="1" max="1" width="17.1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4" bestFit="1" customWidth="1"/>
    <col min="7" max="7" width="15" bestFit="1" customWidth="1"/>
    <col min="8" max="8" width="17.6640625" bestFit="1" customWidth="1"/>
  </cols>
  <sheetData>
    <row r="1" spans="1:8" x14ac:dyDescent="0.2">
      <c r="A1" s="21" t="s">
        <v>8384</v>
      </c>
      <c r="B1" s="21" t="s">
        <v>8398</v>
      </c>
      <c r="C1" s="21" t="s">
        <v>8399</v>
      </c>
      <c r="D1" s="21" t="s">
        <v>8400</v>
      </c>
      <c r="E1" s="21" t="s">
        <v>8401</v>
      </c>
      <c r="F1" s="23" t="s">
        <v>8402</v>
      </c>
      <c r="G1" s="21" t="s">
        <v>8403</v>
      </c>
      <c r="H1" s="21" t="s">
        <v>8404</v>
      </c>
    </row>
    <row r="2" spans="1:8" x14ac:dyDescent="0.2">
      <c r="A2" t="s">
        <v>8405</v>
      </c>
      <c r="B2" s="22">
        <f>COUNTIFS(Kickstarter!$F:$F,"successful", Kickstarter!$D:D, "&lt;1000", Kickstarter!$R:$R, "plays")</f>
        <v>141</v>
      </c>
      <c r="C2">
        <f>COUNTIFS(Kickstarter!$F:$F,"failed", Kickstarter!$D:D, "&lt;1000", Kickstarter!$R:$R, "plays")</f>
        <v>45</v>
      </c>
      <c r="D2">
        <f>COUNTIFS(Kickstarter!$F:$F,"canceled", Kickstarter!$D:D, "&lt;1000", Kickstarter!$R:$R, "plays")</f>
        <v>0</v>
      </c>
      <c r="E2">
        <f t="shared" ref="E2:E13" si="0">SUM(B2:D2)</f>
        <v>186</v>
      </c>
      <c r="F2" s="25">
        <f>B2/E2</f>
        <v>0.75806451612903225</v>
      </c>
      <c r="G2" s="24">
        <f>C2/E2</f>
        <v>0.24193548387096775</v>
      </c>
      <c r="H2">
        <f>AVERAGE(D2/E2)*100</f>
        <v>0</v>
      </c>
    </row>
    <row r="3" spans="1:8" x14ac:dyDescent="0.2">
      <c r="A3" t="s">
        <v>8406</v>
      </c>
      <c r="B3" s="22">
        <f>COUNTIFS(Kickstarter!$F:$F,"successful", Kickstarter!$D:D, "&gt;=1000", Kickstarter!$R:$R, "plays", Kickstarter!$D:D, "&lt;=4999")</f>
        <v>388</v>
      </c>
      <c r="C3" s="3">
        <f>COUNTIFS(Kickstarter!$F:$F,"failed", Kickstarter!$D:D, "&gt;=1000", Kickstarter!$R:$R, "plays", Kickstarter!$D:D, "&lt;=4999")</f>
        <v>146</v>
      </c>
      <c r="D3">
        <f>COUNTIFS(Kickstarter!$F:$F,"canceled", Kickstarter!$D:D, "&gt;=1000", Kickstarter!$R:$R, "plays", Kickstarter!$D:D, "&lt;=4999")</f>
        <v>0</v>
      </c>
      <c r="E3">
        <f t="shared" si="0"/>
        <v>534</v>
      </c>
      <c r="F3" s="25">
        <f>B3/E3</f>
        <v>0.72659176029962547</v>
      </c>
      <c r="G3" s="24">
        <f t="shared" ref="G3:G13" si="1">C3/E3</f>
        <v>0.27340823970037453</v>
      </c>
      <c r="H3">
        <f t="shared" ref="H3:H13" si="2">AVERAGE(D3/E3)*100</f>
        <v>0</v>
      </c>
    </row>
    <row r="4" spans="1:8" x14ac:dyDescent="0.2">
      <c r="A4" t="s">
        <v>8407</v>
      </c>
      <c r="B4" s="22">
        <f>COUNTIFS(Kickstarter!$F:$F,"successful", Kickstarter!$D:D, "&gt;=5000", Kickstarter!$R:$R, "plays", Kickstarter!$D:D, "&lt;=9999")</f>
        <v>93</v>
      </c>
      <c r="C4">
        <f>COUNTIFS(Kickstarter!$F:$F,"failed", Kickstarter!$D:D, "&gt;=5000", Kickstarter!$R:$R, "plays", Kickstarter!$D:D, "&lt;=9999")</f>
        <v>76</v>
      </c>
      <c r="D4">
        <f>COUNTIFS(Kickstarter!$F:$F,"canceled", Kickstarter!$D:D, "&gt;=5000", Kickstarter!$R:$R, "plays", Kickstarter!$D:D, "&lt;=9999")</f>
        <v>0</v>
      </c>
      <c r="E4">
        <f t="shared" si="0"/>
        <v>169</v>
      </c>
      <c r="F4" s="25">
        <f t="shared" ref="F4:F13" si="3">B4/E4</f>
        <v>0.55029585798816572</v>
      </c>
      <c r="G4" s="24">
        <f t="shared" si="1"/>
        <v>0.44970414201183434</v>
      </c>
      <c r="H4">
        <f t="shared" si="2"/>
        <v>0</v>
      </c>
    </row>
    <row r="5" spans="1:8" x14ac:dyDescent="0.2">
      <c r="A5" t="s">
        <v>8408</v>
      </c>
      <c r="B5" s="22">
        <f>COUNTIFS(Kickstarter!$F:$F,"successful", Kickstarter!$D:D, "&gt;=10000", Kickstarter!$R:$R, "plays", Kickstarter!$D:D, "&lt;=14999")</f>
        <v>39</v>
      </c>
      <c r="C5">
        <f>COUNTIFS(Kickstarter!$F:$F,"failed", Kickstarter!$D:D, "&gt;=10000", Kickstarter!$R:$R, "plays", Kickstarter!$D:D, "&lt;=14999")</f>
        <v>33</v>
      </c>
      <c r="D5">
        <f>COUNTIFS(Kickstarter!$F:$F,"canceled", Kickstarter!$D:D, "&gt;=10000", Kickstarter!$R:$R, "plays", Kickstarter!$D:D, "&lt;=14999")</f>
        <v>0</v>
      </c>
      <c r="E5">
        <f t="shared" si="0"/>
        <v>72</v>
      </c>
      <c r="F5" s="25">
        <f t="shared" si="3"/>
        <v>0.54166666666666663</v>
      </c>
      <c r="G5" s="24">
        <f t="shared" si="1"/>
        <v>0.45833333333333331</v>
      </c>
      <c r="H5">
        <f t="shared" si="2"/>
        <v>0</v>
      </c>
    </row>
    <row r="6" spans="1:8" x14ac:dyDescent="0.2">
      <c r="A6" t="s">
        <v>8409</v>
      </c>
      <c r="B6" s="22">
        <f>COUNTIFS(Kickstarter!$F:$F,"successful", Kickstarter!$D:D, "&gt;=15000", Kickstarter!$R:$R, "plays", Kickstarter!$D:D, "&lt;=19999")</f>
        <v>12</v>
      </c>
      <c r="C6">
        <f>COUNTIFS(Kickstarter!$F:$F,"failed", Kickstarter!$D:D, "&gt;=15000", Kickstarter!$R:$R, "plays", Kickstarter!$D:D, "&lt;=19999")</f>
        <v>12</v>
      </c>
      <c r="D6">
        <f>COUNTIFS(Kickstarter!$F:$F,"canceled", Kickstarter!$D:D, "&gt;=15000", Kickstarter!$R:$R, "plays", Kickstarter!$D:D, "&lt;=19999")</f>
        <v>0</v>
      </c>
      <c r="E6">
        <f t="shared" si="0"/>
        <v>24</v>
      </c>
      <c r="F6" s="25">
        <f t="shared" si="3"/>
        <v>0.5</v>
      </c>
      <c r="G6" s="24">
        <f t="shared" si="1"/>
        <v>0.5</v>
      </c>
      <c r="H6">
        <f t="shared" si="2"/>
        <v>0</v>
      </c>
    </row>
    <row r="7" spans="1:8" x14ac:dyDescent="0.2">
      <c r="A7" t="s">
        <v>8410</v>
      </c>
      <c r="B7" s="22">
        <f>COUNTIFS(Kickstarter!$F:$F,"successful", Kickstarter!$D:D, "&gt;=20000", Kickstarter!$R:$R, "plays", Kickstarter!$D:D, "&lt;=24999")</f>
        <v>9</v>
      </c>
      <c r="C7">
        <f>COUNTIFS(Kickstarter!$F:$F,"failed", Kickstarter!$D:D, "&gt;=20000", Kickstarter!$R:$R, "plays", Kickstarter!$D:D, "&lt;=24999")</f>
        <v>11</v>
      </c>
      <c r="D7">
        <f>COUNTIFS(Kickstarter!$F:$F,"canceked", Kickstarter!$D:D, "&gt;=20000", Kickstarter!$R:$R, "plays", Kickstarter!$D:D, "&lt;=24999")</f>
        <v>0</v>
      </c>
      <c r="E7">
        <f t="shared" si="0"/>
        <v>20</v>
      </c>
      <c r="F7" s="25">
        <f t="shared" si="3"/>
        <v>0.45</v>
      </c>
      <c r="G7" s="24">
        <f t="shared" si="1"/>
        <v>0.55000000000000004</v>
      </c>
      <c r="H7">
        <f t="shared" si="2"/>
        <v>0</v>
      </c>
    </row>
    <row r="8" spans="1:8" x14ac:dyDescent="0.2">
      <c r="A8" t="s">
        <v>8411</v>
      </c>
      <c r="B8" s="22">
        <f>COUNTIFS(Kickstarter!$F:$F,"successful", Kickstarter!$D:D, "&gt;=25000", Kickstarter!$R:$R, "plays", Kickstarter!$D:D, "&lt;=29999")</f>
        <v>1</v>
      </c>
      <c r="C8">
        <f>COUNTIFS(Kickstarter!$F:$F,"failed", Kickstarter!$D:D, "&gt;=25000", Kickstarter!$R:$R, "plays", Kickstarter!$D:D, "&lt;=29999")</f>
        <v>4</v>
      </c>
      <c r="D8">
        <f>COUNTIFS(Kickstarter!$F:$F,"canceled", Kickstarter!$D:D, "&lt;25000", Kickstarter!$R:$R, "plays", Kickstarter!$D:D, "&lt;=29999")</f>
        <v>0</v>
      </c>
      <c r="E8">
        <f t="shared" si="0"/>
        <v>5</v>
      </c>
      <c r="F8" s="25">
        <f t="shared" si="3"/>
        <v>0.2</v>
      </c>
      <c r="G8" s="24">
        <f t="shared" si="1"/>
        <v>0.8</v>
      </c>
      <c r="H8">
        <f t="shared" si="2"/>
        <v>0</v>
      </c>
    </row>
    <row r="9" spans="1:8" x14ac:dyDescent="0.2">
      <c r="A9" t="s">
        <v>8412</v>
      </c>
      <c r="B9" s="22">
        <f>COUNTIFS(Kickstarter!$F:$F,"successful", Kickstarter!$D:D, "&gt;=30000", Kickstarter!$R:$R, "plays", Kickstarter!$D:D, "&lt;=34999")</f>
        <v>3</v>
      </c>
      <c r="C9">
        <f>COUNTIFS(Kickstarter!$F:$F,"failed", Kickstarter!$D:D, "&gt;=30000", Kickstarter!$R:$R, "plays", Kickstarter!$D:D, "&lt;=34999")</f>
        <v>8</v>
      </c>
      <c r="D9">
        <f>COUNTIFS(Kickstarter!$F:$F,"canceled", Kickstarter!$D:D, "&gt;=30000", Kickstarter!$R:$R, "plays", Kickstarter!$D:D, "&lt;=34999")</f>
        <v>0</v>
      </c>
      <c r="E9">
        <f t="shared" si="0"/>
        <v>11</v>
      </c>
      <c r="F9" s="25">
        <f t="shared" si="3"/>
        <v>0.27272727272727271</v>
      </c>
      <c r="G9" s="24">
        <f t="shared" si="1"/>
        <v>0.72727272727272729</v>
      </c>
      <c r="H9">
        <f t="shared" si="2"/>
        <v>0</v>
      </c>
    </row>
    <row r="10" spans="1:8" x14ac:dyDescent="0.2">
      <c r="A10" t="s">
        <v>8413</v>
      </c>
      <c r="B10" s="22">
        <f>COUNTIFS(Kickstarter!$F:$F,"successful", Kickstarter!$D:D, "&gt;=35000", Kickstarter!$R:$R, "plays", Kickstarter!$D:D, "&lt;=39999")</f>
        <v>4</v>
      </c>
      <c r="C10">
        <f>COUNTIFS(Kickstarter!$F:$F,"failed", Kickstarter!$D:D, "&gt;=35000", Kickstarter!$R:$R, "plays", Kickstarter!$D:D, "&lt;=39999")</f>
        <v>2</v>
      </c>
      <c r="D10">
        <f>COUNTIFS(Kickstarter!$F:$F,"canceled", Kickstarter!$D:D, "&gt;=35000", Kickstarter!$R:$R, "plays", Kickstarter!$D:D, "&lt;=39999")</f>
        <v>0</v>
      </c>
      <c r="E10">
        <f t="shared" si="0"/>
        <v>6</v>
      </c>
      <c r="F10" s="25">
        <f t="shared" si="3"/>
        <v>0.66666666666666663</v>
      </c>
      <c r="G10" s="24">
        <f t="shared" si="1"/>
        <v>0.33333333333333331</v>
      </c>
      <c r="H10">
        <f t="shared" si="2"/>
        <v>0</v>
      </c>
    </row>
    <row r="11" spans="1:8" x14ac:dyDescent="0.2">
      <c r="A11" t="s">
        <v>8414</v>
      </c>
      <c r="B11" s="22">
        <f>COUNTIFS(Kickstarter!$F:$F,"successful", Kickstarter!$D:D, "&gt;=40000", Kickstarter!$R:$R, "plays", Kickstarter!$D:D, "&lt;=44999")</f>
        <v>2</v>
      </c>
      <c r="C11">
        <f>COUNTIFS(Kickstarter!$F:$F,"failed", Kickstarter!$D:D, "&gt;=40000", Kickstarter!$R:$R, "plays", Kickstarter!$D:D, "&lt;=44999")</f>
        <v>1</v>
      </c>
      <c r="D11">
        <f>COUNTIFS(Kickstarter!$F:$F,"canceled", Kickstarter!$D:D, "&gt;=40000", Kickstarter!$R:$R, "plays", Kickstarter!$D:D, "&lt;=44999")</f>
        <v>0</v>
      </c>
      <c r="E11">
        <f t="shared" si="0"/>
        <v>3</v>
      </c>
      <c r="F11" s="25">
        <f t="shared" si="3"/>
        <v>0.66666666666666663</v>
      </c>
      <c r="G11" s="24">
        <f t="shared" si="1"/>
        <v>0.33333333333333331</v>
      </c>
      <c r="H11">
        <f t="shared" si="2"/>
        <v>0</v>
      </c>
    </row>
    <row r="12" spans="1:8" x14ac:dyDescent="0.2">
      <c r="A12" t="s">
        <v>8415</v>
      </c>
      <c r="B12" s="22">
        <f>COUNTIFS(Kickstarter!$F:$F,"successful", Kickstarter!$D:D, "&gt;=45000", Kickstarter!$R:$R, "plays", Kickstarter!$D:D, "&lt;=49999")</f>
        <v>0</v>
      </c>
      <c r="C12">
        <f>COUNTIFS(Kickstarter!$F:$F,"failed", Kickstarter!$D:D, "&gt;=45000", Kickstarter!$R:$R, "plays", Kickstarter!$D:D, "&lt;=49999")</f>
        <v>1</v>
      </c>
      <c r="D12">
        <f>COUNTIFS(Kickstarter!$F:$F,"canceled", Kickstarter!$D:D, "&gt;=45000", Kickstarter!$R:$R, "plays", Kickstarter!$D:D, "&lt;=49999")</f>
        <v>0</v>
      </c>
      <c r="E12">
        <f t="shared" si="0"/>
        <v>1</v>
      </c>
      <c r="F12" s="25">
        <f t="shared" si="3"/>
        <v>0</v>
      </c>
      <c r="G12" s="24">
        <f t="shared" si="1"/>
        <v>1</v>
      </c>
      <c r="H12">
        <f t="shared" si="2"/>
        <v>0</v>
      </c>
    </row>
    <row r="13" spans="1:8" x14ac:dyDescent="0.2">
      <c r="A13" t="s">
        <v>8416</v>
      </c>
      <c r="B13" s="22">
        <f>COUNTIFS(Kickstarter!$F:$F,"successful", Kickstarter!$D:D, "&gt;=50000", Kickstarter!$R:$R, "plays")</f>
        <v>2</v>
      </c>
      <c r="C13">
        <f>COUNTIFS(Kickstarter!$F:$F,"failed", Kickstarter!$D:D, "&gt;=50000", Kickstarter!$R:$R, "plays")</f>
        <v>14</v>
      </c>
      <c r="D13">
        <f>COUNTIFS(Kickstarter!$F:$F,"canceled", Kickstarter!$D:D, "&gt;=50000", Kickstarter!$R:$R, "plays")</f>
        <v>0</v>
      </c>
      <c r="E13">
        <f t="shared" si="0"/>
        <v>16</v>
      </c>
      <c r="F13" s="25">
        <f t="shared" si="3"/>
        <v>0.125</v>
      </c>
      <c r="G13" s="24">
        <f t="shared" si="1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ECF16-FD5B-B648-8F90-11CF51E4E785}">
  <dimension ref="A1:E18"/>
  <sheetViews>
    <sheetView workbookViewId="0">
      <selection activeCell="O5" sqref="O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8379</v>
      </c>
      <c r="B2" t="s">
        <v>8363</v>
      </c>
    </row>
    <row r="4" spans="1:5" x14ac:dyDescent="0.2">
      <c r="A4" s="14" t="s">
        <v>8364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">
      <c r="A7" s="15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">
      <c r="A8" s="15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">
      <c r="A9" s="15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">
      <c r="A10" s="15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">
      <c r="A11" s="15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">
      <c r="A12" s="15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">
      <c r="A13" s="15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">
      <c r="A14" s="15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">
      <c r="A15" s="15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">
      <c r="A16" s="15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">
      <c r="A17" s="15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">
      <c r="A18" s="15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6CD3-C305-0E4C-979A-66F16A6243FA}">
  <dimension ref="A1:C14"/>
  <sheetViews>
    <sheetView topLeftCell="A5" zoomScale="130" zoomScaleNormal="130" workbookViewId="0">
      <selection activeCell="C10" sqref="C10"/>
    </sheetView>
  </sheetViews>
  <sheetFormatPr baseColWidth="10" defaultRowHeight="15" x14ac:dyDescent="0.2"/>
  <cols>
    <col min="1" max="1" width="21.6640625" bestFit="1" customWidth="1"/>
    <col min="2" max="2" width="8.83203125" bestFit="1" customWidth="1"/>
    <col min="3" max="3" width="18.832031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6" t="e">
        <f>AVERAGE(#REF!)</f>
        <v>#REF!</v>
      </c>
      <c r="C2" s="17" t="e">
        <f>AVERAGE(#REF!)</f>
        <v>#REF!</v>
      </c>
    </row>
    <row r="3" spans="1:3" x14ac:dyDescent="0.2">
      <c r="A3" t="s">
        <v>8391</v>
      </c>
      <c r="B3" s="17" t="e">
        <f>MEDIAN(#REF!)</f>
        <v>#REF!</v>
      </c>
      <c r="C3" s="19" t="e">
        <f>MEDIAN(#REF!)</f>
        <v>#REF!</v>
      </c>
    </row>
    <row r="4" spans="1:3" x14ac:dyDescent="0.2">
      <c r="A4" t="s">
        <v>8394</v>
      </c>
      <c r="B4" s="17" t="e">
        <f>_xlfn.STDEV.P(#REF!)</f>
        <v>#REF!</v>
      </c>
      <c r="C4" s="19" t="e">
        <f>_xlfn.STDEV.P(#REF!)</f>
        <v>#REF!</v>
      </c>
    </row>
    <row r="5" spans="1:3" x14ac:dyDescent="0.2">
      <c r="A5" t="s">
        <v>8395</v>
      </c>
      <c r="B5" s="17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8396</v>
      </c>
      <c r="B6" s="20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8397</v>
      </c>
      <c r="B7" s="16" t="e">
        <f>B5-B6</f>
        <v>#REF!</v>
      </c>
      <c r="C7" s="16" t="e">
        <f>C5-C6</f>
        <v>#REF!</v>
      </c>
    </row>
    <row r="8" spans="1:3" x14ac:dyDescent="0.2">
      <c r="B8" s="18"/>
      <c r="C8" s="18"/>
    </row>
    <row r="9" spans="1:3" x14ac:dyDescent="0.2">
      <c r="A9" t="s">
        <v>8393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8392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7" t="e">
        <f>_xlfn.STDEV.P(#REF!)</f>
        <v>#REF!</v>
      </c>
      <c r="C11" s="19" t="e">
        <f>_xlfn.STDEV.P(#REF!)</f>
        <v>#REF!</v>
      </c>
    </row>
    <row r="12" spans="1:3" x14ac:dyDescent="0.2">
      <c r="A12" t="s">
        <v>8395</v>
      </c>
      <c r="B12" s="17" t="e">
        <f>_xlfn.QUARTILE.EXC(#REF!, 3)</f>
        <v>#REF!</v>
      </c>
      <c r="C12" s="19" t="e">
        <f>_xlfn.QUARTILE.EXC(#REF!, 3)</f>
        <v>#REF!</v>
      </c>
    </row>
    <row r="13" spans="1:3" x14ac:dyDescent="0.2">
      <c r="A13" t="s">
        <v>8396</v>
      </c>
      <c r="B13" s="17" t="e">
        <f>_xlfn.QUARTILE.EXC(#REF!, 1)</f>
        <v>#REF!</v>
      </c>
      <c r="C13" s="19" t="e">
        <f>_xlfn.QUARTILE.EXC(#REF!, 1)</f>
        <v>#REF!</v>
      </c>
    </row>
    <row r="14" spans="1:3" x14ac:dyDescent="0.2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02715-D3D7-B447-9ABF-F397E77496CB}">
  <dimension ref="A1:F6"/>
  <sheetViews>
    <sheetView zoomScale="130" zoomScaleNormal="130" workbookViewId="0">
      <selection activeCell="F6" sqref="F6"/>
    </sheetView>
  </sheetViews>
  <sheetFormatPr baseColWidth="10" defaultRowHeight="15" x14ac:dyDescent="0.2"/>
  <cols>
    <col min="1" max="1" width="21.83203125" customWidth="1"/>
    <col min="3" max="3" width="5.1640625" bestFit="1" customWidth="1"/>
  </cols>
  <sheetData>
    <row r="1" spans="1:6" ht="16" x14ac:dyDescent="0.2">
      <c r="A1" s="8" t="s">
        <v>8381</v>
      </c>
      <c r="B1" s="1" t="s">
        <v>8382</v>
      </c>
      <c r="C1" s="1" t="s">
        <v>8384</v>
      </c>
      <c r="D1" s="1" t="s">
        <v>8385</v>
      </c>
      <c r="E1" s="1" t="s">
        <v>8386</v>
      </c>
      <c r="F1" s="1" t="s">
        <v>8387</v>
      </c>
    </row>
    <row r="2" spans="1:6" ht="16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6" x14ac:dyDescent="0.2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6" x14ac:dyDescent="0.2">
      <c r="A4" s="9" t="s">
        <v>8383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B918-EBE2-5F42-8CAF-65C22980A0D8}">
  <dimension ref="A1:F19"/>
  <sheetViews>
    <sheetView workbookViewId="0">
      <selection activeCell="O38" sqref="O38:P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8363</v>
      </c>
    </row>
    <row r="3" spans="1:6" x14ac:dyDescent="0.2">
      <c r="A3" s="14" t="s">
        <v>8380</v>
      </c>
      <c r="B3" t="s">
        <v>8363</v>
      </c>
    </row>
    <row r="5" spans="1:6" x14ac:dyDescent="0.2">
      <c r="A5" s="14" t="s">
        <v>8364</v>
      </c>
      <c r="B5" s="14" t="s">
        <v>8360</v>
      </c>
    </row>
    <row r="6" spans="1:6" x14ac:dyDescent="0.2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8373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5" t="s">
        <v>8374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5" t="s">
        <v>8375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5" t="s">
        <v>8376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2">
      <c r="A11" s="15" t="s">
        <v>8367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2">
      <c r="A12" s="15" t="s">
        <v>8377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2">
      <c r="A13" s="15" t="s">
        <v>8368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2">
      <c r="A14" s="15" t="s">
        <v>8369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2">
      <c r="A15" s="15" t="s">
        <v>8370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2">
      <c r="A16" s="15" t="s">
        <v>8371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2">
      <c r="A17" s="15" t="s">
        <v>8372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2">
      <c r="A18" s="15" t="s">
        <v>8378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2">
      <c r="A19" s="15" t="s">
        <v>8361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301D-01CD-8747-B6EE-DD1223A6F792}">
  <dimension ref="A1:F6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8364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5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5E80-1E8D-B54D-BCA4-DFCF9D1A1F29}">
  <dimension ref="A1:B6"/>
  <sheetViews>
    <sheetView zoomScale="125" workbookViewId="0">
      <selection activeCell="D13" sqref="D13"/>
    </sheetView>
  </sheetViews>
  <sheetFormatPr baseColWidth="10" defaultRowHeight="15" x14ac:dyDescent="0.2"/>
  <cols>
    <col min="1" max="1" width="13.1640625" bestFit="1" customWidth="1"/>
    <col min="2" max="2" width="16.1640625" bestFit="1" customWidth="1"/>
  </cols>
  <sheetData>
    <row r="1" spans="1:2" x14ac:dyDescent="0.2">
      <c r="A1" s="14" t="s">
        <v>8222</v>
      </c>
      <c r="B1" t="s">
        <v>8224</v>
      </c>
    </row>
    <row r="2" spans="1:2" x14ac:dyDescent="0.2">
      <c r="A2" s="14" t="s">
        <v>8358</v>
      </c>
      <c r="B2" t="s">
        <v>8363</v>
      </c>
    </row>
    <row r="4" spans="1:2" x14ac:dyDescent="0.2">
      <c r="A4" s="14" t="s">
        <v>8362</v>
      </c>
      <c r="B4" t="s">
        <v>8364</v>
      </c>
    </row>
    <row r="5" spans="1:2" x14ac:dyDescent="0.2">
      <c r="A5" s="15" t="s">
        <v>8316</v>
      </c>
      <c r="B5" s="7">
        <v>314</v>
      </c>
    </row>
    <row r="6" spans="1:2" x14ac:dyDescent="0.2">
      <c r="A6" s="15" t="s">
        <v>8361</v>
      </c>
      <c r="B6" s="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2021-06-24T19:10:21Z</dcterms:modified>
</cp:coreProperties>
</file>