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inis Samuilovs\Documents\tāmes\2024\08\1284332 Parka iela 14, Jelgava\"/>
    </mc:Choice>
  </mc:AlternateContent>
  <xr:revisionPtr revIDLastSave="0" documentId="13_ncr:1_{515C70FB-321E-4D37-9C00-81DF1DADB2DA}" xr6:coauthVersionLast="47" xr6:coauthVersionMax="47" xr10:uidLastSave="{00000000-0000-0000-0000-000000000000}"/>
  <bookViews>
    <workbookView xWindow="-120" yWindow="-120" windowWidth="20730" windowHeight="11160" tabRatio="817" xr2:uid="{00000000-000D-0000-FFFF-FFFF00000000}"/>
  </bookViews>
  <sheets>
    <sheet name="Tāme" sheetId="26" r:id="rId1"/>
  </sheets>
  <definedNames>
    <definedName name="Jurmala9_māja_dubultos_List">#REF!</definedName>
    <definedName name="kurss">#REF!</definedName>
    <definedName name="_xlnm.Print_Area" localSheetId="0">Tāme!$A$1:$L$84</definedName>
  </definedNames>
  <calcPr calcId="181029"/>
</workbook>
</file>

<file path=xl/calcChain.xml><?xml version="1.0" encoding="utf-8"?>
<calcChain xmlns="http://schemas.openxmlformats.org/spreadsheetml/2006/main">
  <c r="L64" i="26" l="1"/>
  <c r="J58" i="26"/>
  <c r="I58" i="26"/>
  <c r="G58" i="26"/>
  <c r="H58" i="26" s="1"/>
  <c r="K58" i="26" l="1"/>
  <c r="L58" i="26" s="1"/>
  <c r="D55" i="26" l="1"/>
  <c r="K55" i="26" s="1"/>
  <c r="H57" i="26"/>
  <c r="D57" i="26"/>
  <c r="K57" i="26" s="1"/>
  <c r="H56" i="26"/>
  <c r="D56" i="26"/>
  <c r="J56" i="26" s="1"/>
  <c r="J55" i="26"/>
  <c r="I55" i="26"/>
  <c r="H55" i="26"/>
  <c r="K54" i="26"/>
  <c r="J54" i="26"/>
  <c r="I54" i="26"/>
  <c r="H54" i="26"/>
  <c r="D53" i="26"/>
  <c r="J53" i="26" s="1"/>
  <c r="G53" i="26"/>
  <c r="H53" i="26" s="1"/>
  <c r="J52" i="26"/>
  <c r="I52" i="26"/>
  <c r="G52" i="26"/>
  <c r="H52" i="26" s="1"/>
  <c r="L55" i="26" l="1"/>
  <c r="I57" i="26"/>
  <c r="K56" i="26"/>
  <c r="J57" i="26"/>
  <c r="I56" i="26"/>
  <c r="I53" i="26"/>
  <c r="L54" i="26"/>
  <c r="K53" i="26"/>
  <c r="K52" i="26"/>
  <c r="L52" i="26" s="1"/>
  <c r="L57" i="26" l="1"/>
  <c r="L56" i="26"/>
  <c r="L53" i="26"/>
  <c r="K50" i="26"/>
  <c r="J50" i="26"/>
  <c r="I50" i="26"/>
  <c r="H50" i="26"/>
  <c r="J49" i="26"/>
  <c r="I49" i="26"/>
  <c r="G49" i="26"/>
  <c r="K49" i="26" s="1"/>
  <c r="J48" i="26"/>
  <c r="I48" i="26"/>
  <c r="K48" i="26"/>
  <c r="J47" i="26"/>
  <c r="I47" i="26"/>
  <c r="G47" i="26"/>
  <c r="H47" i="26" s="1"/>
  <c r="H32" i="26"/>
  <c r="D32" i="26"/>
  <c r="K32" i="26" s="1"/>
  <c r="H31" i="26"/>
  <c r="D31" i="26"/>
  <c r="J31" i="26" s="1"/>
  <c r="K30" i="26"/>
  <c r="J30" i="26"/>
  <c r="I30" i="26"/>
  <c r="H30" i="26"/>
  <c r="H29" i="26"/>
  <c r="D29" i="26"/>
  <c r="K29" i="26" s="1"/>
  <c r="H28" i="26"/>
  <c r="D28" i="26"/>
  <c r="J28" i="26" s="1"/>
  <c r="H27" i="26"/>
  <c r="D27" i="26"/>
  <c r="K27" i="26" s="1"/>
  <c r="H26" i="26"/>
  <c r="D26" i="26"/>
  <c r="I26" i="26" s="1"/>
  <c r="H25" i="26"/>
  <c r="D25" i="26"/>
  <c r="K25" i="26" s="1"/>
  <c r="H24" i="26"/>
  <c r="D24" i="26"/>
  <c r="I24" i="26" s="1"/>
  <c r="K23" i="26"/>
  <c r="J23" i="26"/>
  <c r="I23" i="26"/>
  <c r="H23" i="26"/>
  <c r="K22" i="26"/>
  <c r="J22" i="26"/>
  <c r="I22" i="26"/>
  <c r="H22" i="26"/>
  <c r="H37" i="26"/>
  <c r="H36" i="26"/>
  <c r="H35" i="26"/>
  <c r="H34" i="26"/>
  <c r="D34" i="26"/>
  <c r="J34" i="26" s="1"/>
  <c r="K33" i="26"/>
  <c r="J33" i="26"/>
  <c r="I33" i="26"/>
  <c r="H33" i="26"/>
  <c r="D17" i="26"/>
  <c r="J25" i="26" l="1"/>
  <c r="L50" i="26"/>
  <c r="I25" i="26"/>
  <c r="J26" i="26"/>
  <c r="J29" i="26"/>
  <c r="H49" i="26"/>
  <c r="L49" i="26"/>
  <c r="I29" i="26"/>
  <c r="J24" i="26"/>
  <c r="L48" i="26"/>
  <c r="H48" i="26"/>
  <c r="L23" i="26"/>
  <c r="J27" i="26"/>
  <c r="K47" i="26"/>
  <c r="L47" i="26" s="1"/>
  <c r="I32" i="26"/>
  <c r="L30" i="26"/>
  <c r="J32" i="26"/>
  <c r="K31" i="26"/>
  <c r="L22" i="26"/>
  <c r="I27" i="26"/>
  <c r="L27" i="26" s="1"/>
  <c r="I31" i="26"/>
  <c r="K24" i="26"/>
  <c r="K26" i="26"/>
  <c r="K28" i="26"/>
  <c r="I28" i="26"/>
  <c r="L33" i="26"/>
  <c r="I34" i="26"/>
  <c r="D35" i="26"/>
  <c r="D37" i="26"/>
  <c r="K34" i="26"/>
  <c r="D36" i="26"/>
  <c r="L31" i="26" l="1"/>
  <c r="L29" i="26"/>
  <c r="L25" i="26"/>
  <c r="L26" i="26"/>
  <c r="L24" i="26"/>
  <c r="L28" i="26"/>
  <c r="L32" i="26"/>
  <c r="K37" i="26"/>
  <c r="J37" i="26"/>
  <c r="I37" i="26"/>
  <c r="J35" i="26"/>
  <c r="K35" i="26"/>
  <c r="I35" i="26"/>
  <c r="J36" i="26"/>
  <c r="K36" i="26"/>
  <c r="I36" i="26"/>
  <c r="L34" i="26"/>
  <c r="L37" i="26" l="1"/>
  <c r="L35" i="26"/>
  <c r="L36" i="26"/>
  <c r="H45" i="26" l="1"/>
  <c r="D45" i="26"/>
  <c r="K45" i="26" s="1"/>
  <c r="H44" i="26"/>
  <c r="D44" i="26"/>
  <c r="J44" i="26" s="1"/>
  <c r="K43" i="26"/>
  <c r="J43" i="26"/>
  <c r="I43" i="26"/>
  <c r="H43" i="26"/>
  <c r="H42" i="26"/>
  <c r="H41" i="26"/>
  <c r="H40" i="26"/>
  <c r="G39" i="26"/>
  <c r="H39" i="26" s="1"/>
  <c r="H38" i="26"/>
  <c r="J38" i="26"/>
  <c r="H20" i="26"/>
  <c r="H19" i="26"/>
  <c r="H18" i="26"/>
  <c r="H17" i="26"/>
  <c r="K16" i="26"/>
  <c r="J16" i="26"/>
  <c r="I16" i="26"/>
  <c r="H16" i="26"/>
  <c r="L16" i="26" l="1"/>
  <c r="I45" i="26"/>
  <c r="L43" i="26"/>
  <c r="J45" i="26"/>
  <c r="K44" i="26"/>
  <c r="I38" i="26"/>
  <c r="D39" i="26"/>
  <c r="I44" i="26"/>
  <c r="K38" i="26"/>
  <c r="L45" i="26" l="1"/>
  <c r="L44" i="26"/>
  <c r="J17" i="26"/>
  <c r="D19" i="26"/>
  <c r="K17" i="26"/>
  <c r="D20" i="26"/>
  <c r="D18" i="26"/>
  <c r="I17" i="26"/>
  <c r="D41" i="26"/>
  <c r="K39" i="26"/>
  <c r="D40" i="26"/>
  <c r="J39" i="26"/>
  <c r="I39" i="26"/>
  <c r="L38" i="26"/>
  <c r="K18" i="26" l="1"/>
  <c r="J18" i="26"/>
  <c r="I18" i="26"/>
  <c r="I40" i="26"/>
  <c r="K40" i="26"/>
  <c r="J40" i="26"/>
  <c r="I20" i="26"/>
  <c r="K20" i="26"/>
  <c r="J20" i="26"/>
  <c r="L39" i="26"/>
  <c r="K41" i="26"/>
  <c r="D42" i="26"/>
  <c r="J41" i="26"/>
  <c r="I41" i="26"/>
  <c r="L17" i="26"/>
  <c r="J19" i="26"/>
  <c r="I19" i="26"/>
  <c r="K19" i="26"/>
  <c r="L41" i="26" l="1"/>
  <c r="L20" i="26"/>
  <c r="L40" i="26"/>
  <c r="L19" i="26"/>
  <c r="I42" i="26"/>
  <c r="K42" i="26"/>
  <c r="J42" i="26"/>
  <c r="L18" i="26"/>
  <c r="L42" i="26" l="1"/>
  <c r="I62" i="26" l="1"/>
  <c r="G62" i="26"/>
  <c r="K62" i="26" s="1"/>
  <c r="F62" i="26"/>
  <c r="I61" i="26"/>
  <c r="G61" i="26"/>
  <c r="K61" i="26" s="1"/>
  <c r="F61" i="26"/>
  <c r="J61" i="26" s="1"/>
  <c r="H62" i="26" l="1"/>
  <c r="L61" i="26"/>
  <c r="H61" i="26"/>
  <c r="J62" i="26"/>
  <c r="L62" i="26" s="1"/>
  <c r="J60" i="26" l="1"/>
  <c r="I60" i="26"/>
  <c r="G60" i="26"/>
  <c r="H60" i="26" s="1"/>
  <c r="K63" i="26"/>
  <c r="J63" i="26"/>
  <c r="I63" i="26"/>
  <c r="I64" i="26" s="1"/>
  <c r="H63" i="26"/>
  <c r="J64" i="26" l="1"/>
  <c r="K60" i="26"/>
  <c r="L60" i="26" s="1"/>
  <c r="L63" i="26"/>
  <c r="K64" i="26" l="1"/>
  <c r="K66" i="26" s="1"/>
  <c r="J65" i="26"/>
  <c r="L65" i="26" s="1"/>
  <c r="I66" i="26"/>
  <c r="I69" i="26" s="1"/>
  <c r="L69" i="26" s="1"/>
  <c r="L66" i="26" l="1"/>
  <c r="J66" i="26"/>
  <c r="L67" i="26" l="1"/>
  <c r="L68" i="26"/>
  <c r="L70" i="26" l="1"/>
  <c r="L71" i="26" s="1"/>
  <c r="L72" i="26" s="1"/>
  <c r="L9" i="26" l="1"/>
  <c r="L10" i="26" s="1"/>
  <c r="L11" i="26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</authors>
  <commentList>
    <comment ref="D42" authorId="0" shapeId="0" xr:uid="{16B00C31-395C-442C-81D6-152E0B8C85E6}">
      <text>
        <r>
          <rPr>
            <b/>
            <sz val="9"/>
            <color indexed="81"/>
            <rFont val="Tahoma"/>
            <family val="2"/>
            <charset val="186"/>
          </rPr>
          <t>User:</t>
        </r>
        <r>
          <rPr>
            <sz val="9"/>
            <color indexed="81"/>
            <rFont val="Tahoma"/>
            <family val="2"/>
            <charset val="186"/>
          </rPr>
          <t xml:space="preserve">
vai 1,30 (diagonāle)</t>
        </r>
      </text>
    </comment>
  </commentList>
</comments>
</file>

<file path=xl/sharedStrings.xml><?xml version="1.0" encoding="utf-8"?>
<sst xmlns="http://schemas.openxmlformats.org/spreadsheetml/2006/main" count="140" uniqueCount="97">
  <si>
    <t>Darba nosaukums</t>
  </si>
  <si>
    <t>SASTĀDĪJA:</t>
  </si>
  <si>
    <t>SASKAŅOTS:</t>
  </si>
  <si>
    <t xml:space="preserve">PVN 21%: </t>
  </si>
  <si>
    <t xml:space="preserve"> AAS Balta</t>
  </si>
  <si>
    <t>m</t>
  </si>
  <si>
    <t>Mērvienība</t>
  </si>
  <si>
    <t>Daudzums</t>
  </si>
  <si>
    <t>Nr.p.k.</t>
  </si>
  <si>
    <t>Vienības izmaksas</t>
  </si>
  <si>
    <t>Kopā uz visu apjomu</t>
  </si>
  <si>
    <t>m2</t>
  </si>
  <si>
    <t>l</t>
  </si>
  <si>
    <t xml:space="preserve">Kopā </t>
  </si>
  <si>
    <t> Darba devēja sociālais nodoklis</t>
  </si>
  <si>
    <t>(paraksts un tā atšifrējums, datums)</t>
  </si>
  <si>
    <r>
      <t xml:space="preserve">Pasūtītājs:  </t>
    </r>
    <r>
      <rPr>
        <b/>
        <sz val="11"/>
        <rFont val="Arial"/>
        <family val="2"/>
        <charset val="186"/>
      </rPr>
      <t>AAS Balta</t>
    </r>
  </si>
  <si>
    <t>Darba alga (euro)</t>
  </si>
  <si>
    <t>Materiāli (euro)</t>
  </si>
  <si>
    <t>Mehānismi (euro)</t>
  </si>
  <si>
    <t>Kopā (euro)</t>
  </si>
  <si>
    <t>Summa (euro)</t>
  </si>
  <si>
    <r>
      <t xml:space="preserve">           Pavisam kopā</t>
    </r>
    <r>
      <rPr>
        <b/>
        <sz val="10"/>
        <rFont val="Arial"/>
        <family val="2"/>
        <charset val="186"/>
      </rPr>
      <t xml:space="preserve"> euro:</t>
    </r>
  </si>
  <si>
    <r>
      <t xml:space="preserve">Tāmes summa </t>
    </r>
    <r>
      <rPr>
        <b/>
        <sz val="10"/>
        <rFont val="Arial"/>
        <family val="2"/>
        <charset val="186"/>
      </rPr>
      <t>euro</t>
    </r>
    <r>
      <rPr>
        <sz val="10"/>
        <rFont val="Arial"/>
        <family val="2"/>
        <charset val="186"/>
      </rPr>
      <t xml:space="preserve"> : </t>
    </r>
  </si>
  <si>
    <t>PVN</t>
  </si>
  <si>
    <t>Pavisam kopā</t>
  </si>
  <si>
    <t>c/h</t>
  </si>
  <si>
    <t xml:space="preserve"> Tiešās izmaksas kopā</t>
  </si>
  <si>
    <t>m3</t>
  </si>
  <si>
    <t>kpl.</t>
  </si>
  <si>
    <t xml:space="preserve">grunts </t>
  </si>
  <si>
    <t>Materiālu, grunts apmaiņas un būvgružu transporta izdevumi</t>
  </si>
  <si>
    <t>Kopējās izmaksas</t>
  </si>
  <si>
    <t> Virsizdevumi</t>
  </si>
  <si>
    <t> Peļņa</t>
  </si>
  <si>
    <t>Mēbeļu demontāža, parvietošana, montāža</t>
  </si>
  <si>
    <t>Piezīmes:</t>
  </si>
  <si>
    <t>1.Tāmes derīguma termiņš - 1 mēnesis</t>
  </si>
  <si>
    <t>Atjaunošanas darbi</t>
  </si>
  <si>
    <r>
      <t xml:space="preserve">Juridiskā adrese: </t>
    </r>
    <r>
      <rPr>
        <b/>
        <sz val="11"/>
        <rFont val="Arial"/>
        <family val="2"/>
        <charset val="186"/>
      </rPr>
      <t>Dzirkaļu iela 44, Rīga, LV-1057</t>
    </r>
  </si>
  <si>
    <r>
      <t xml:space="preserve">Biroja adrese: </t>
    </r>
    <r>
      <rPr>
        <b/>
        <sz val="11"/>
        <rFont val="Arial"/>
        <family val="2"/>
        <charset val="186"/>
      </rPr>
      <t>Dzirkaļu iela 44, Rīga, LV-1057</t>
    </r>
  </si>
  <si>
    <t>SIA "LV  GROUP" būvkomersanta Nr.12204</t>
  </si>
  <si>
    <t>Edgars Ramanis ____________________________</t>
  </si>
  <si>
    <t>sert. N.4-05120</t>
  </si>
  <si>
    <t>2.Tāme sastādīta provizoriski, atbilstoši bojātā īpašuma apskates protokolam un bildēm.</t>
  </si>
  <si>
    <t>3. Iespējami slēpti defekti kuri atklāsies remontdarbu laikā</t>
  </si>
  <si>
    <r>
      <t xml:space="preserve">Izpildītājs: </t>
    </r>
    <r>
      <rPr>
        <b/>
        <sz val="11"/>
        <rFont val="Arial"/>
        <family val="2"/>
        <charset val="186"/>
      </rPr>
      <t>SIA "LV  GROUP", reģ.Nr</t>
    </r>
    <r>
      <rPr>
        <sz val="11"/>
        <rFont val="Arial"/>
        <family val="2"/>
        <charset val="186"/>
      </rPr>
      <t>.</t>
    </r>
    <r>
      <rPr>
        <b/>
        <sz val="11"/>
        <rFont val="Arial"/>
        <family val="2"/>
        <charset val="186"/>
      </rPr>
      <t>40103160668</t>
    </r>
  </si>
  <si>
    <t>Telpu uzkopšana pēc remonta darbu pabeigšanas</t>
  </si>
  <si>
    <t>Būvgružu savākšana un izvešana</t>
  </si>
  <si>
    <t xml:space="preserve">Telpu sagatavošana remontdarbiem </t>
  </si>
  <si>
    <t>Sienu attīrīšana no esošā seguma</t>
  </si>
  <si>
    <t>Tapešu līmēšana uz sienām</t>
  </si>
  <si>
    <t xml:space="preserve"> tapetes (vidējā cena)</t>
  </si>
  <si>
    <t xml:space="preserve">tapešu līme  </t>
  </si>
  <si>
    <t>Grīdas seguma demontāža (lamināts)</t>
  </si>
  <si>
    <t xml:space="preserve">Lamināta apakšklāja montāža  </t>
  </si>
  <si>
    <t xml:space="preserve"> kokšķiedras izolācijas plātnes , 5mm</t>
  </si>
  <si>
    <t xml:space="preserve">Lamināta ieklāšana </t>
  </si>
  <si>
    <t>lamināts (vidējā cena)</t>
  </si>
  <si>
    <t>PVC grīdlīstes montāža</t>
  </si>
  <si>
    <t>dībeļnagla 6x50mm</t>
  </si>
  <si>
    <t>100gb.</t>
  </si>
  <si>
    <t xml:space="preserve">PVC plastmasas grīdlīste </t>
  </si>
  <si>
    <t>Objekts: dzīvojama māja</t>
  </si>
  <si>
    <r>
      <t>Objekta adrese:</t>
    </r>
    <r>
      <rPr>
        <b/>
        <sz val="11"/>
        <rFont val="Arial"/>
        <family val="2"/>
        <charset val="186"/>
      </rPr>
      <t xml:space="preserve"> Parka iela 14, Jelgava</t>
    </r>
  </si>
  <si>
    <r>
      <t>Pamatojums: apdrošināšanas lieta Nr</t>
    </r>
    <r>
      <rPr>
        <b/>
        <sz val="10"/>
        <rFont val="Arial"/>
        <family val="2"/>
        <charset val="186"/>
      </rPr>
      <t>.1284332</t>
    </r>
    <r>
      <rPr>
        <sz val="10"/>
        <rFont val="Arial"/>
        <family val="2"/>
        <charset val="186"/>
      </rPr>
      <t>, objekta fotofiksācija, nekustamā īpašuma apsekošanas akts</t>
    </r>
  </si>
  <si>
    <t>gaitenis nr.14</t>
  </si>
  <si>
    <t>istaba nr. 18</t>
  </si>
  <si>
    <t>Griestu attīrīšana no esošā seguma</t>
  </si>
  <si>
    <t>Regipša griestu sagatavošana apdarei sausās telpās (gruntēšana,špaktelēšana,slīpēšana)</t>
  </si>
  <si>
    <t xml:space="preserve">špaktele </t>
  </si>
  <si>
    <t>kg</t>
  </si>
  <si>
    <t xml:space="preserve"> gatavā smalkā špaktele </t>
  </si>
  <si>
    <t>sietiņlenta</t>
  </si>
  <si>
    <t>45m</t>
  </si>
  <si>
    <t xml:space="preserve">reģipša šuvju špaktele </t>
  </si>
  <si>
    <t>smilšpapīrs,krāsotāju līmlenta</t>
  </si>
  <si>
    <t>Griestu gruntēšana un krāsošana divos slāņos</t>
  </si>
  <si>
    <t xml:space="preserve">ūdens emulsijas grunts krāsa </t>
  </si>
  <si>
    <t>ūdens emulsijas krāsa , balta</t>
  </si>
  <si>
    <t>Jumts</t>
  </si>
  <si>
    <t xml:space="preserve">Jumta seguma demontāža </t>
  </si>
  <si>
    <t>Jumta nesošās konstrukciju remonts</t>
  </si>
  <si>
    <t>kpl</t>
  </si>
  <si>
    <t>Jumta esošo seguma montaža</t>
  </si>
  <si>
    <r>
      <t xml:space="preserve">Alumīnija torņa  montāža,demontāža, noma - </t>
    </r>
    <r>
      <rPr>
        <b/>
        <sz val="9"/>
        <rFont val="Arial"/>
        <family val="2"/>
        <charset val="186"/>
      </rPr>
      <t>h=6m-12m</t>
    </r>
  </si>
  <si>
    <t>diena</t>
  </si>
  <si>
    <t>Jumta seguma montaža</t>
  </si>
  <si>
    <t>Garaža</t>
  </si>
  <si>
    <t>Preskartona montāža</t>
  </si>
  <si>
    <t xml:space="preserve"> - preskartons 3mm</t>
  </si>
  <si>
    <t xml:space="preserve"> - palīgmateriāli</t>
  </si>
  <si>
    <t>Gaismekļu, rozešu un slēdžu demontāža, montāža un pieslēgšana</t>
  </si>
  <si>
    <t>gb.</t>
  </si>
  <si>
    <t>Rīga, 2024. gada 2.oktobris</t>
  </si>
  <si>
    <t>LOKĀLĀ  TĀME NR.B-02102024-01</t>
  </si>
  <si>
    <t>4. Tāme ir sagatavota elektroniski un ir autorizēta ar Nr.B-02102024-01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</si>
</sst>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L_s_-;\-* #,##0.00\ _L_s_-;_-* &quot;-&quot;??\ _L_s_-;_-@_-"/>
    <numFmt numFmtId="165" formatCode="0.0"/>
    <numFmt numFmtId="166" formatCode="0.000"/>
  </numFmts>
  <fonts count="23">
    <font>
      <sz val="11"/>
      <color theme="1"/>
      <name val="Calibri"/>
      <family val="2"/>
      <charset val="186"/>
      <scheme val="minor"/>
    </font>
    <font>
      <sz val="10"/>
      <name val="Arial"/>
      <family val="2"/>
      <charset val="186"/>
    </font>
    <font>
      <sz val="10"/>
      <name val="Arial"/>
      <family val="2"/>
      <charset val="186"/>
    </font>
    <font>
      <sz val="8"/>
      <name val="Arial Tilde"/>
      <family val="2"/>
    </font>
    <font>
      <sz val="10"/>
      <name val="Helv"/>
    </font>
    <font>
      <sz val="10"/>
      <name val="Helv"/>
      <charset val="186"/>
    </font>
    <font>
      <sz val="10"/>
      <name val="Arial"/>
      <family val="2"/>
      <charset val="204"/>
    </font>
    <font>
      <b/>
      <sz val="12"/>
      <name val="Arial"/>
      <family val="2"/>
      <charset val="186"/>
    </font>
    <font>
      <sz val="10"/>
      <color indexed="8"/>
      <name val="Arial"/>
      <family val="2"/>
      <charset val="204"/>
    </font>
    <font>
      <sz val="9"/>
      <name val="Arial"/>
      <family val="2"/>
      <charset val="186"/>
    </font>
    <font>
      <b/>
      <sz val="10"/>
      <name val="Arial"/>
      <family val="2"/>
      <charset val="186"/>
    </font>
    <font>
      <b/>
      <sz val="9"/>
      <name val="Arial"/>
      <family val="2"/>
      <charset val="186"/>
    </font>
    <font>
      <b/>
      <sz val="11"/>
      <name val="Arial"/>
      <family val="2"/>
      <charset val="186"/>
    </font>
    <font>
      <sz val="11"/>
      <name val="Arial"/>
      <family val="2"/>
      <charset val="186"/>
    </font>
    <font>
      <i/>
      <sz val="8"/>
      <name val="Arial"/>
      <family val="2"/>
      <charset val="186"/>
    </font>
    <font>
      <sz val="9"/>
      <color indexed="8"/>
      <name val="Arial"/>
      <family val="2"/>
      <charset val="186"/>
    </font>
    <font>
      <sz val="9"/>
      <name val="Arial"/>
      <family val="2"/>
      <charset val="204"/>
    </font>
    <font>
      <sz val="9"/>
      <color indexed="8"/>
      <name val="Arial"/>
      <family val="2"/>
      <charset val="204"/>
    </font>
    <font>
      <sz val="10"/>
      <name val="Mangal"/>
      <family val="2"/>
      <charset val="186"/>
    </font>
    <font>
      <sz val="10"/>
      <color rgb="FF000000"/>
      <name val="Times New Roman"/>
      <family val="1"/>
      <charset val="186"/>
    </font>
    <font>
      <sz val="12"/>
      <name val="Calibri"/>
      <family val="2"/>
      <charset val="186"/>
    </font>
    <font>
      <b/>
      <sz val="9"/>
      <color indexed="81"/>
      <name val="Tahoma"/>
      <family val="2"/>
      <charset val="186"/>
    </font>
    <font>
      <sz val="9"/>
      <color indexed="81"/>
      <name val="Tahoma"/>
      <family val="2"/>
      <charset val="186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1">
    <xf numFmtId="0" fontId="0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4" fillId="0" borderId="0"/>
    <xf numFmtId="0" fontId="4" fillId="0" borderId="0"/>
    <xf numFmtId="0" fontId="4" fillId="0" borderId="0"/>
    <xf numFmtId="0" fontId="5" fillId="0" borderId="0"/>
    <xf numFmtId="0" fontId="5" fillId="0" borderId="0"/>
    <xf numFmtId="0" fontId="5" fillId="0" borderId="0"/>
    <xf numFmtId="0" fontId="5" fillId="0" borderId="0"/>
    <xf numFmtId="166" fontId="18" fillId="0" borderId="0" applyFill="0" applyBorder="0" applyAlignment="0" applyProtection="0"/>
    <xf numFmtId="164" fontId="1" fillId="0" borderId="0" applyFont="0" applyFill="0" applyBorder="0" applyAlignment="0" applyProtection="0"/>
    <xf numFmtId="0" fontId="6" fillId="0" borderId="0"/>
    <xf numFmtId="0" fontId="6" fillId="0" borderId="0"/>
    <xf numFmtId="0" fontId="1" fillId="0" borderId="0"/>
    <xf numFmtId="0" fontId="4" fillId="0" borderId="0"/>
    <xf numFmtId="0" fontId="3" fillId="0" borderId="0"/>
    <xf numFmtId="0" fontId="2" fillId="0" borderId="0"/>
    <xf numFmtId="0" fontId="1" fillId="0" borderId="0"/>
    <xf numFmtId="0" fontId="2" fillId="0" borderId="0"/>
    <xf numFmtId="0" fontId="5" fillId="0" borderId="0"/>
    <xf numFmtId="0" fontId="19" fillId="0" borderId="0"/>
    <xf numFmtId="9" fontId="2" fillId="0" borderId="0" applyFont="0" applyFill="0" applyBorder="0" applyAlignment="0" applyProtection="0"/>
    <xf numFmtId="0" fontId="4" fillId="0" borderId="0"/>
    <xf numFmtId="0" fontId="2" fillId="2" borderId="1"/>
    <xf numFmtId="0" fontId="1" fillId="0" borderId="0"/>
    <xf numFmtId="0" fontId="1" fillId="0" borderId="0" applyFill="0" applyProtection="0"/>
  </cellStyleXfs>
  <cellXfs count="128">
    <xf numFmtId="0" fontId="0" fillId="0" borderId="0" xfId="0"/>
    <xf numFmtId="0" fontId="1" fillId="3" borderId="0" xfId="28" applyFill="1" applyAlignment="1">
      <alignment vertical="center"/>
    </xf>
    <xf numFmtId="0" fontId="1" fillId="3" borderId="0" xfId="28" applyFill="1" applyAlignment="1">
      <alignment horizontal="right" vertical="center"/>
    </xf>
    <xf numFmtId="0" fontId="6" fillId="3" borderId="0" xfId="28" applyFont="1" applyFill="1" applyAlignment="1">
      <alignment horizontal="right" vertical="center"/>
    </xf>
    <xf numFmtId="0" fontId="6" fillId="3" borderId="0" xfId="28" applyFont="1" applyFill="1" applyAlignment="1">
      <alignment vertical="center"/>
    </xf>
    <xf numFmtId="0" fontId="7" fillId="3" borderId="0" xfId="28" applyFont="1" applyFill="1" applyAlignment="1">
      <alignment horizontal="center" vertical="center"/>
    </xf>
    <xf numFmtId="0" fontId="6" fillId="0" borderId="0" xfId="28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6" fillId="0" borderId="0" xfId="0" applyFont="1" applyAlignment="1">
      <alignment horizontal="right" vertical="center"/>
    </xf>
    <xf numFmtId="0" fontId="6" fillId="0" borderId="0" xfId="0" applyFont="1" applyAlignment="1">
      <alignment horizontal="center" vertical="center"/>
    </xf>
    <xf numFmtId="2" fontId="9" fillId="4" borderId="2" xfId="0" applyNumberFormat="1" applyFont="1" applyFill="1" applyBorder="1" applyAlignment="1">
      <alignment horizontal="center" vertical="center"/>
    </xf>
    <xf numFmtId="2" fontId="9" fillId="0" borderId="2" xfId="0" applyNumberFormat="1" applyFont="1" applyBorder="1" applyAlignment="1">
      <alignment horizontal="center" vertical="center"/>
    </xf>
    <xf numFmtId="0" fontId="9" fillId="4" borderId="2" xfId="0" applyFont="1" applyFill="1" applyBorder="1" applyAlignment="1">
      <alignment horizontal="right" vertical="center" wrapText="1"/>
    </xf>
    <xf numFmtId="0" fontId="9" fillId="4" borderId="2" xfId="0" applyFont="1" applyFill="1" applyBorder="1" applyAlignment="1">
      <alignment horizontal="center" vertical="center" wrapText="1"/>
    </xf>
    <xf numFmtId="2" fontId="9" fillId="4" borderId="2" xfId="0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horizontal="left" vertical="center" wrapText="1"/>
    </xf>
    <xf numFmtId="2" fontId="11" fillId="3" borderId="3" xfId="28" applyNumberFormat="1" applyFont="1" applyFill="1" applyBorder="1" applyAlignment="1" applyProtection="1">
      <alignment vertical="center"/>
      <protection hidden="1"/>
    </xf>
    <xf numFmtId="0" fontId="9" fillId="0" borderId="3" xfId="28" applyFont="1" applyBorder="1" applyAlignment="1">
      <alignment horizontal="right" vertical="center"/>
    </xf>
    <xf numFmtId="2" fontId="9" fillId="0" borderId="3" xfId="0" applyNumberFormat="1" applyFont="1" applyBorder="1" applyAlignment="1">
      <alignment horizontal="center" vertical="center"/>
    </xf>
    <xf numFmtId="4" fontId="9" fillId="0" borderId="2" xfId="0" applyNumberFormat="1" applyFont="1" applyBorder="1" applyAlignment="1">
      <alignment horizontal="center" vertical="center"/>
    </xf>
    <xf numFmtId="2" fontId="9" fillId="3" borderId="2" xfId="28" applyNumberFormat="1" applyFont="1" applyFill="1" applyBorder="1" applyAlignment="1" applyProtection="1">
      <alignment vertical="center"/>
      <protection hidden="1"/>
    </xf>
    <xf numFmtId="0" fontId="9" fillId="0" borderId="2" xfId="28" applyFont="1" applyBorder="1" applyAlignment="1">
      <alignment horizontal="right" vertical="center"/>
    </xf>
    <xf numFmtId="0" fontId="9" fillId="0" borderId="0" xfId="28" applyFont="1" applyAlignment="1">
      <alignment horizontal="center" vertical="center"/>
    </xf>
    <xf numFmtId="0" fontId="9" fillId="0" borderId="0" xfId="28" applyFont="1" applyAlignment="1">
      <alignment vertical="center"/>
    </xf>
    <xf numFmtId="0" fontId="1" fillId="0" borderId="0" xfId="28" applyAlignment="1">
      <alignment horizontal="center" vertical="center"/>
    </xf>
    <xf numFmtId="0" fontId="1" fillId="0" borderId="0" xfId="28" applyAlignment="1">
      <alignment vertical="center"/>
    </xf>
    <xf numFmtId="0" fontId="9" fillId="0" borderId="0" xfId="31" applyFont="1"/>
    <xf numFmtId="0" fontId="1" fillId="0" borderId="0" xfId="31" applyFont="1" applyAlignment="1">
      <alignment vertical="center"/>
    </xf>
    <xf numFmtId="0" fontId="1" fillId="0" borderId="0" xfId="31" applyFont="1"/>
    <xf numFmtId="0" fontId="13" fillId="0" borderId="0" xfId="30" applyFont="1" applyAlignment="1">
      <alignment vertical="center"/>
    </xf>
    <xf numFmtId="0" fontId="13" fillId="0" borderId="0" xfId="28" applyFont="1" applyAlignment="1">
      <alignment vertical="center"/>
    </xf>
    <xf numFmtId="0" fontId="13" fillId="0" borderId="0" xfId="31" applyFont="1" applyAlignment="1">
      <alignment vertical="center"/>
    </xf>
    <xf numFmtId="0" fontId="12" fillId="0" borderId="0" xfId="31" applyFont="1"/>
    <xf numFmtId="0" fontId="13" fillId="0" borderId="0" xfId="30" applyFont="1"/>
    <xf numFmtId="0" fontId="12" fillId="0" borderId="0" xfId="31" applyFont="1" applyAlignment="1">
      <alignment horizontal="centerContinuous" vertical="center"/>
    </xf>
    <xf numFmtId="0" fontId="13" fillId="0" borderId="0" xfId="28" applyFont="1" applyAlignment="1">
      <alignment horizontal="center" vertical="center"/>
    </xf>
    <xf numFmtId="0" fontId="1" fillId="0" borderId="0" xfId="30" applyFont="1"/>
    <xf numFmtId="0" fontId="1" fillId="0" borderId="0" xfId="31" applyFont="1" applyAlignment="1">
      <alignment horizontal="right" vertical="center"/>
    </xf>
    <xf numFmtId="2" fontId="10" fillId="0" borderId="0" xfId="31" applyNumberFormat="1" applyFont="1" applyAlignment="1">
      <alignment vertical="center"/>
    </xf>
    <xf numFmtId="2" fontId="1" fillId="0" borderId="0" xfId="31" applyNumberFormat="1" applyFont="1" applyAlignment="1">
      <alignment vertical="center"/>
    </xf>
    <xf numFmtId="0" fontId="9" fillId="4" borderId="2" xfId="0" applyFont="1" applyFill="1" applyBorder="1" applyAlignment="1">
      <alignment horizontal="right" wrapText="1"/>
    </xf>
    <xf numFmtId="4" fontId="9" fillId="4" borderId="2" xfId="0" applyNumberFormat="1" applyFont="1" applyFill="1" applyBorder="1" applyAlignment="1">
      <alignment horizontal="center" vertical="center" wrapText="1"/>
    </xf>
    <xf numFmtId="0" fontId="9" fillId="0" borderId="0" xfId="33" applyFont="1"/>
    <xf numFmtId="0" fontId="9" fillId="0" borderId="4" xfId="33" applyFont="1" applyBorder="1"/>
    <xf numFmtId="164" fontId="10" fillId="0" borderId="0" xfId="25" applyFont="1" applyAlignment="1">
      <alignment horizontal="left" vertical="center" wrapText="1"/>
    </xf>
    <xf numFmtId="0" fontId="1" fillId="0" borderId="0" xfId="31" applyFont="1" applyAlignment="1">
      <alignment horizontal="center"/>
    </xf>
    <xf numFmtId="165" fontId="1" fillId="0" borderId="0" xfId="31" applyNumberFormat="1" applyFont="1" applyAlignment="1">
      <alignment horizontal="center"/>
    </xf>
    <xf numFmtId="0" fontId="10" fillId="0" borderId="0" xfId="33" applyFont="1"/>
    <xf numFmtId="0" fontId="1" fillId="0" borderId="0" xfId="33" applyFont="1"/>
    <xf numFmtId="2" fontId="9" fillId="4" borderId="2" xfId="30" applyNumberFormat="1" applyFont="1" applyFill="1" applyBorder="1" applyAlignment="1">
      <alignment horizontal="center" vertical="center"/>
    </xf>
    <xf numFmtId="2" fontId="9" fillId="0" borderId="2" xfId="30" applyNumberFormat="1" applyFont="1" applyBorder="1" applyAlignment="1">
      <alignment horizontal="center" vertical="center"/>
    </xf>
    <xf numFmtId="2" fontId="9" fillId="0" borderId="2" xfId="31" applyNumberFormat="1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 wrapText="1"/>
    </xf>
    <xf numFmtId="2" fontId="9" fillId="4" borderId="2" xfId="32" applyNumberFormat="1" applyFont="1" applyFill="1" applyBorder="1" applyAlignment="1">
      <alignment horizontal="center" vertical="center"/>
    </xf>
    <xf numFmtId="2" fontId="9" fillId="4" borderId="2" xfId="30" applyNumberFormat="1" applyFont="1" applyFill="1" applyBorder="1" applyAlignment="1">
      <alignment horizontal="center" vertical="center" wrapText="1"/>
    </xf>
    <xf numFmtId="2" fontId="9" fillId="4" borderId="2" xfId="32" applyNumberFormat="1" applyFont="1" applyFill="1" applyBorder="1" applyAlignment="1">
      <alignment horizontal="center" vertical="center" wrapText="1"/>
    </xf>
    <xf numFmtId="0" fontId="9" fillId="4" borderId="2" xfId="32" applyFont="1" applyFill="1" applyBorder="1" applyAlignment="1">
      <alignment horizontal="left" vertical="center" wrapText="1"/>
    </xf>
    <xf numFmtId="0" fontId="11" fillId="5" borderId="2" xfId="0" applyFont="1" applyFill="1" applyBorder="1" applyAlignment="1">
      <alignment horizontal="center" vertical="center" wrapText="1"/>
    </xf>
    <xf numFmtId="2" fontId="9" fillId="5" borderId="2" xfId="0" applyNumberFormat="1" applyFont="1" applyFill="1" applyBorder="1" applyAlignment="1">
      <alignment horizontal="center" vertical="center"/>
    </xf>
    <xf numFmtId="4" fontId="15" fillId="5" borderId="2" xfId="29" applyNumberFormat="1" applyFont="1" applyFill="1" applyBorder="1" applyAlignment="1">
      <alignment horizontal="center" vertical="center" wrapText="1"/>
    </xf>
    <xf numFmtId="0" fontId="9" fillId="5" borderId="2" xfId="0" applyFont="1" applyFill="1" applyBorder="1" applyAlignment="1">
      <alignment horizontal="center" vertical="center" wrapText="1"/>
    </xf>
    <xf numFmtId="2" fontId="9" fillId="0" borderId="2" xfId="0" applyNumberFormat="1" applyFont="1" applyBorder="1" applyAlignment="1">
      <alignment horizontal="center" vertical="center" wrapText="1"/>
    </xf>
    <xf numFmtId="0" fontId="11" fillId="4" borderId="2" xfId="28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2" fontId="10" fillId="0" borderId="0" xfId="31" applyNumberFormat="1" applyFont="1" applyAlignment="1">
      <alignment horizontal="center" vertical="center"/>
    </xf>
    <xf numFmtId="2" fontId="1" fillId="0" borderId="0" xfId="31" applyNumberFormat="1" applyFont="1" applyAlignment="1">
      <alignment horizontal="center" vertical="center"/>
    </xf>
    <xf numFmtId="2" fontId="11" fillId="3" borderId="2" xfId="28" applyNumberFormat="1" applyFont="1" applyFill="1" applyBorder="1" applyAlignment="1" applyProtection="1">
      <alignment vertical="center"/>
      <protection hidden="1"/>
    </xf>
    <xf numFmtId="0" fontId="11" fillId="0" borderId="2" xfId="28" applyFont="1" applyBorder="1" applyAlignment="1">
      <alignment horizontal="right" vertical="center"/>
    </xf>
    <xf numFmtId="4" fontId="11" fillId="0" borderId="2" xfId="0" applyNumberFormat="1" applyFont="1" applyBorder="1" applyAlignment="1">
      <alignment horizontal="center" vertical="center"/>
    </xf>
    <xf numFmtId="10" fontId="11" fillId="0" borderId="2" xfId="28" applyNumberFormat="1" applyFont="1" applyBorder="1" applyAlignment="1">
      <alignment horizontal="center" vertical="center"/>
    </xf>
    <xf numFmtId="0" fontId="9" fillId="0" borderId="2" xfId="28" applyFont="1" applyBorder="1" applyAlignment="1">
      <alignment horizontal="right" vertical="center" wrapText="1"/>
    </xf>
    <xf numFmtId="9" fontId="9" fillId="0" borderId="2" xfId="28" applyNumberFormat="1" applyFont="1" applyBorder="1" applyAlignment="1">
      <alignment horizontal="center" vertical="center"/>
    </xf>
    <xf numFmtId="2" fontId="11" fillId="4" borderId="2" xfId="28" applyNumberFormat="1" applyFont="1" applyFill="1" applyBorder="1" applyAlignment="1" applyProtection="1">
      <alignment vertical="center"/>
      <protection hidden="1"/>
    </xf>
    <xf numFmtId="0" fontId="11" fillId="4" borderId="2" xfId="28" applyFont="1" applyFill="1" applyBorder="1" applyAlignment="1">
      <alignment horizontal="right" vertical="center"/>
    </xf>
    <xf numFmtId="2" fontId="11" fillId="0" borderId="2" xfId="0" applyNumberFormat="1" applyFont="1" applyBorder="1" applyAlignment="1">
      <alignment horizontal="center" vertical="center"/>
    </xf>
    <xf numFmtId="10" fontId="9" fillId="0" borderId="2" xfId="28" applyNumberFormat="1" applyFont="1" applyBorder="1" applyAlignment="1">
      <alignment horizontal="center" vertical="center"/>
    </xf>
    <xf numFmtId="0" fontId="9" fillId="0" borderId="3" xfId="28" applyFont="1" applyBorder="1" applyAlignment="1">
      <alignment horizontal="center" vertical="center"/>
    </xf>
    <xf numFmtId="0" fontId="17" fillId="4" borderId="2" xfId="26" applyFont="1" applyFill="1" applyBorder="1" applyAlignment="1">
      <alignment horizontal="center" vertical="center" textRotation="90" wrapText="1"/>
    </xf>
    <xf numFmtId="0" fontId="9" fillId="5" borderId="2" xfId="28" applyFont="1" applyFill="1" applyBorder="1" applyAlignment="1">
      <alignment horizontal="center" vertical="center"/>
    </xf>
    <xf numFmtId="0" fontId="9" fillId="0" borderId="2" xfId="0" applyFont="1" applyBorder="1" applyAlignment="1">
      <alignment horizontal="left" vertical="center" wrapText="1"/>
    </xf>
    <xf numFmtId="164" fontId="14" fillId="0" borderId="5" xfId="25" applyFont="1" applyBorder="1" applyAlignment="1">
      <alignment horizontal="center" vertical="center"/>
    </xf>
    <xf numFmtId="0" fontId="11" fillId="0" borderId="2" xfId="28" applyFont="1" applyBorder="1" applyAlignment="1">
      <alignment horizontal="center" vertical="center"/>
    </xf>
    <xf numFmtId="49" fontId="11" fillId="0" borderId="2" xfId="32" applyNumberFormat="1" applyFont="1" applyBorder="1" applyAlignment="1">
      <alignment horizontal="center" wrapText="1"/>
    </xf>
    <xf numFmtId="0" fontId="9" fillId="0" borderId="0" xfId="32" applyFont="1" applyAlignment="1">
      <alignment vertical="center"/>
    </xf>
    <xf numFmtId="165" fontId="9" fillId="0" borderId="0" xfId="32" applyNumberFormat="1" applyFont="1" applyAlignment="1">
      <alignment vertical="center"/>
    </xf>
    <xf numFmtId="4" fontId="9" fillId="0" borderId="2" xfId="39" applyNumberFormat="1" applyFont="1" applyBorder="1" applyAlignment="1">
      <alignment horizontal="center" vertical="center" shrinkToFit="1"/>
    </xf>
    <xf numFmtId="2" fontId="9" fillId="0" borderId="2" xfId="28" applyNumberFormat="1" applyFont="1" applyBorder="1" applyAlignment="1" applyProtection="1">
      <alignment horizontal="center" vertical="center" wrapText="1"/>
      <protection locked="0"/>
    </xf>
    <xf numFmtId="4" fontId="9" fillId="0" borderId="2" xfId="0" applyNumberFormat="1" applyFont="1" applyBorder="1" applyAlignment="1">
      <alignment horizontal="center" vertical="center" shrinkToFit="1"/>
    </xf>
    <xf numFmtId="164" fontId="20" fillId="0" borderId="0" xfId="25" applyFont="1" applyAlignment="1">
      <alignment horizontal="left" vertical="center"/>
    </xf>
    <xf numFmtId="2" fontId="9" fillId="0" borderId="2" xfId="32" applyNumberFormat="1" applyFont="1" applyBorder="1" applyAlignment="1">
      <alignment horizontal="center" vertical="center"/>
    </xf>
    <xf numFmtId="4" fontId="15" fillId="0" borderId="2" xfId="29" applyNumberFormat="1" applyFont="1" applyBorder="1" applyAlignment="1">
      <alignment horizontal="center" vertical="center" wrapText="1"/>
    </xf>
    <xf numFmtId="4" fontId="9" fillId="0" borderId="2" xfId="28" applyNumberFormat="1" applyFont="1" applyBorder="1" applyAlignment="1" applyProtection="1">
      <alignment horizontal="center" vertical="center" wrapText="1"/>
      <protection locked="0"/>
    </xf>
    <xf numFmtId="4" fontId="9" fillId="0" borderId="2" xfId="29" applyNumberFormat="1" applyFont="1" applyBorder="1" applyAlignment="1">
      <alignment horizontal="center" vertical="center" wrapText="1"/>
    </xf>
    <xf numFmtId="2" fontId="0" fillId="0" borderId="0" xfId="0" applyNumberFormat="1"/>
    <xf numFmtId="2" fontId="9" fillId="0" borderId="2" xfId="32" applyNumberFormat="1" applyFont="1" applyBorder="1" applyAlignment="1">
      <alignment horizontal="center" vertical="center" wrapText="1"/>
    </xf>
    <xf numFmtId="4" fontId="9" fillId="4" borderId="2" xfId="0" applyNumberFormat="1" applyFont="1" applyFill="1" applyBorder="1" applyAlignment="1">
      <alignment horizontal="left" vertical="center" wrapText="1"/>
    </xf>
    <xf numFmtId="4" fontId="9" fillId="0" borderId="2" xfId="0" applyNumberFormat="1" applyFont="1" applyBorder="1" applyAlignment="1">
      <alignment horizontal="center" vertical="top" wrapText="1"/>
    </xf>
    <xf numFmtId="2" fontId="9" fillId="0" borderId="2" xfId="0" applyNumberFormat="1" applyFont="1" applyBorder="1" applyAlignment="1">
      <alignment horizontal="center" wrapText="1"/>
    </xf>
    <xf numFmtId="4" fontId="9" fillId="4" borderId="2" xfId="0" applyNumberFormat="1" applyFont="1" applyFill="1" applyBorder="1" applyAlignment="1">
      <alignment vertical="top" wrapText="1"/>
    </xf>
    <xf numFmtId="4" fontId="9" fillId="4" borderId="2" xfId="0" applyNumberFormat="1" applyFont="1" applyFill="1" applyBorder="1" applyAlignment="1">
      <alignment horizontal="right" vertical="center" wrapText="1"/>
    </xf>
    <xf numFmtId="165" fontId="9" fillId="4" borderId="2" xfId="0" applyNumberFormat="1" applyFont="1" applyFill="1" applyBorder="1" applyAlignment="1">
      <alignment horizontal="right" vertical="center" wrapText="1"/>
    </xf>
    <xf numFmtId="4" fontId="9" fillId="0" borderId="2" xfId="0" applyNumberFormat="1" applyFont="1" applyBorder="1" applyAlignment="1">
      <alignment horizontal="left" vertical="center" wrapText="1"/>
    </xf>
    <xf numFmtId="4" fontId="9" fillId="0" borderId="2" xfId="0" applyNumberFormat="1" applyFont="1" applyBorder="1" applyAlignment="1">
      <alignment horizontal="center" vertical="center" wrapText="1"/>
    </xf>
    <xf numFmtId="0" fontId="9" fillId="4" borderId="6" xfId="40" applyFont="1" applyFill="1" applyBorder="1" applyAlignment="1">
      <alignment horizontal="right" vertical="center" wrapText="1"/>
    </xf>
    <xf numFmtId="0" fontId="9" fillId="4" borderId="6" xfId="40" applyFont="1" applyFill="1" applyBorder="1" applyAlignment="1">
      <alignment horizontal="center" vertical="center" wrapText="1"/>
    </xf>
    <xf numFmtId="2" fontId="9" fillId="0" borderId="6" xfId="40" applyNumberFormat="1" applyFont="1" applyFill="1" applyBorder="1" applyAlignment="1">
      <alignment horizontal="center" vertical="center" wrapText="1"/>
    </xf>
    <xf numFmtId="0" fontId="9" fillId="4" borderId="2" xfId="32" applyFont="1" applyFill="1" applyBorder="1" applyAlignment="1">
      <alignment vertical="center" wrapText="1"/>
    </xf>
    <xf numFmtId="4" fontId="15" fillId="4" borderId="2" xfId="29" applyNumberFormat="1" applyFont="1" applyFill="1" applyBorder="1" applyAlignment="1">
      <alignment horizontal="center" vertical="center" wrapText="1"/>
    </xf>
    <xf numFmtId="0" fontId="9" fillId="4" borderId="2" xfId="0" applyFont="1" applyFill="1" applyBorder="1" applyAlignment="1">
      <alignment vertical="center" wrapText="1"/>
    </xf>
    <xf numFmtId="0" fontId="0" fillId="4" borderId="0" xfId="0" applyFill="1"/>
    <xf numFmtId="0" fontId="17" fillId="4" borderId="2" xfId="26" applyFont="1" applyFill="1" applyBorder="1" applyAlignment="1">
      <alignment horizontal="center" vertical="center" wrapText="1"/>
    </xf>
    <xf numFmtId="0" fontId="7" fillId="3" borderId="0" xfId="28" applyFont="1" applyFill="1" applyAlignment="1">
      <alignment horizontal="center" vertical="center"/>
    </xf>
    <xf numFmtId="0" fontId="16" fillId="4" borderId="2" xfId="28" applyFont="1" applyFill="1" applyBorder="1" applyAlignment="1">
      <alignment horizontal="center" vertical="center" textRotation="90"/>
    </xf>
    <xf numFmtId="0" fontId="17" fillId="4" borderId="2" xfId="26" applyFont="1" applyFill="1" applyBorder="1" applyAlignment="1">
      <alignment horizontal="center" vertical="center" textRotation="90" wrapText="1"/>
    </xf>
    <xf numFmtId="0" fontId="11" fillId="6" borderId="2" xfId="28" applyFont="1" applyFill="1" applyBorder="1" applyAlignment="1">
      <alignment horizontal="center" vertical="center"/>
    </xf>
    <xf numFmtId="0" fontId="9" fillId="6" borderId="2" xfId="32" applyFont="1" applyFill="1" applyBorder="1" applyAlignment="1">
      <alignment vertical="center" wrapText="1"/>
    </xf>
    <xf numFmtId="2" fontId="9" fillId="6" borderId="2" xfId="32" applyNumberFormat="1" applyFont="1" applyFill="1" applyBorder="1" applyAlignment="1">
      <alignment horizontal="center" vertical="center" wrapText="1"/>
    </xf>
    <xf numFmtId="2" fontId="9" fillId="6" borderId="2" xfId="32" applyNumberFormat="1" applyFont="1" applyFill="1" applyBorder="1" applyAlignment="1">
      <alignment horizontal="center" vertical="center"/>
    </xf>
    <xf numFmtId="2" fontId="9" fillId="6" borderId="2" xfId="30" applyNumberFormat="1" applyFont="1" applyFill="1" applyBorder="1" applyAlignment="1">
      <alignment horizontal="center" vertical="center"/>
    </xf>
    <xf numFmtId="4" fontId="15" fillId="6" borderId="2" xfId="29" applyNumberFormat="1" applyFont="1" applyFill="1" applyBorder="1" applyAlignment="1">
      <alignment horizontal="center" vertical="center" wrapText="1"/>
    </xf>
    <xf numFmtId="2" fontId="9" fillId="6" borderId="2" xfId="0" applyNumberFormat="1" applyFont="1" applyFill="1" applyBorder="1" applyAlignment="1">
      <alignment horizontal="center" vertical="center"/>
    </xf>
    <xf numFmtId="2" fontId="9" fillId="6" borderId="2" xfId="30" applyNumberFormat="1" applyFont="1" applyFill="1" applyBorder="1" applyAlignment="1">
      <alignment horizontal="center" vertical="center" wrapText="1"/>
    </xf>
    <xf numFmtId="4" fontId="9" fillId="6" borderId="2" xfId="0" applyNumberFormat="1" applyFont="1" applyFill="1" applyBorder="1" applyAlignment="1">
      <alignment horizontal="left" vertical="center" wrapText="1"/>
    </xf>
    <xf numFmtId="4" fontId="9" fillId="6" borderId="2" xfId="0" applyNumberFormat="1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vertical="center" wrapText="1"/>
    </xf>
    <xf numFmtId="0" fontId="9" fillId="6" borderId="2" xfId="0" applyFont="1" applyFill="1" applyBorder="1" applyAlignment="1">
      <alignment horizontal="center" vertical="center" wrapText="1"/>
    </xf>
    <xf numFmtId="0" fontId="9" fillId="6" borderId="2" xfId="0" applyFont="1" applyFill="1" applyBorder="1" applyAlignment="1">
      <alignment horizontal="left" vertical="center" wrapText="1"/>
    </xf>
  </cellXfs>
  <cellStyles count="41">
    <cellStyle name="_060420_Keldisa_18-74.75.telpa_VERSIS_RO" xfId="1" xr:uid="{00000000-0005-0000-0000-000000000000}"/>
    <cellStyle name="_060628_Dienvidu_pakavs-UV-KAN" xfId="2" xr:uid="{00000000-0005-0000-0000-000001000000}"/>
    <cellStyle name="_070418_Brieza_12-APZALUMOSANA" xfId="3" xr:uid="{00000000-0005-0000-0000-000002000000}"/>
    <cellStyle name="_070517_Unibanka-JUMTS" xfId="4" xr:uid="{00000000-0005-0000-0000-000003000000}"/>
    <cellStyle name="_070621_P.Brieza12-MEIJAS" xfId="5" xr:uid="{00000000-0005-0000-0000-000004000000}"/>
    <cellStyle name="_070907_Klinta-KOMPRESORS" xfId="6" xr:uid="{00000000-0005-0000-0000-000005000000}"/>
    <cellStyle name="_080424_Klinta_KOND" xfId="7" xr:uid="{00000000-0005-0000-0000-000006000000}"/>
    <cellStyle name="_33367_Code-GRIDA" xfId="8" xr:uid="{00000000-0005-0000-0000-000007000000}"/>
    <cellStyle name="_Buvlaukuma organizacija Vaļņu 11" xfId="13" xr:uid="{00000000-0005-0000-0000-00000C000000}"/>
    <cellStyle name="_Buvlaukuma organizacija Valnu 11 Buvzogu un nojumu montaza" xfId="9" xr:uid="{00000000-0005-0000-0000-000008000000}"/>
    <cellStyle name="_Buvlaukuma organizacija Valnu 11 Pagaidu nozogojuma uzstadisana" xfId="10" xr:uid="{00000000-0005-0000-0000-000009000000}"/>
    <cellStyle name="_Buvlaukuma organizacija Valnu 11_El_pieslegums_Latvenergo" xfId="11" xr:uid="{00000000-0005-0000-0000-00000A000000}"/>
    <cellStyle name="_Buvlaukuma organizacija Valnu 11_El_Ud_pieslegums" xfId="12" xr:uid="{00000000-0005-0000-0000-00000B000000}"/>
    <cellStyle name="_Buvlaukuma organizacija_Hospitalu_23" xfId="14" xr:uid="{00000000-0005-0000-0000-00000D000000}"/>
    <cellStyle name="_Buvlaukuma organizacija_Meza_maja_Kemeri" xfId="15" xr:uid="{00000000-0005-0000-0000-00000E000000}"/>
    <cellStyle name="_Buvlaukuma_ Novaksana_Latvenergo" xfId="16" xr:uid="{00000000-0005-0000-0000-00000F000000}"/>
    <cellStyle name="_BVLpiedavajums" xfId="17" xr:uid="{00000000-0005-0000-0000-000010000000}"/>
    <cellStyle name="_Hospitalu_23_BVL_apsaimniekosana_Tame_8" xfId="18" xr:uid="{00000000-0005-0000-0000-000011000000}"/>
    <cellStyle name="_Hospitalu_23_Tame_7" xfId="19" xr:uid="{00000000-0005-0000-0000-000012000000}"/>
    <cellStyle name="_Hospitlu_23_Elektroapgade_no_Latvenergo=Tame_6" xfId="20" xr:uid="{00000000-0005-0000-0000-000013000000}"/>
    <cellStyle name="_Sadzīves vagonu un konteineru pārvietošana uz Cinavilla" xfId="21" xr:uid="{00000000-0005-0000-0000-000014000000}"/>
    <cellStyle name="_Tame_2_Meza_maja_Kemeri" xfId="22" xr:uid="{00000000-0005-0000-0000-000015000000}"/>
    <cellStyle name="_Tame_buvlaukums_Linda_A" xfId="23" xr:uid="{00000000-0005-0000-0000-000016000000}"/>
    <cellStyle name="Comma 3" xfId="24" xr:uid="{00000000-0005-0000-0000-000017000000}"/>
    <cellStyle name="Comma_070815_Dzirnavu37_r.a.Rebes-UV_FAKSS" xfId="25" xr:uid="{00000000-0005-0000-0000-000018000000}"/>
    <cellStyle name="Normal" xfId="0" builtinId="0"/>
    <cellStyle name="Normal 2" xfId="26" xr:uid="{00000000-0005-0000-0000-00001A000000}"/>
    <cellStyle name="Normal 6" xfId="27" xr:uid="{00000000-0005-0000-0000-00001B000000}"/>
    <cellStyle name="Normal_9908m" xfId="28" xr:uid="{00000000-0005-0000-0000-00001D000000}"/>
    <cellStyle name="Normal_Dzm_vaives 2" xfId="40" xr:uid="{7E6CD78C-13BA-492A-A952-F656A20B3E51}"/>
    <cellStyle name="Normal_FINAL - var.3.-PIEDAVAJUMS" xfId="29" xr:uid="{00000000-0005-0000-0000-00001F000000}"/>
    <cellStyle name="Normal_gundari1" xfId="30" xr:uid="{00000000-0005-0000-0000-000021000000}"/>
    <cellStyle name="Normal_Kazino kazino tauers klub" xfId="31" xr:uid="{00000000-0005-0000-0000-000022000000}"/>
    <cellStyle name="Normal_Kazino kazino tauers klub 2" xfId="32" xr:uid="{00000000-0005-0000-0000-000023000000}"/>
    <cellStyle name="Normal_Tames_SAGATAVE_BIK06" xfId="33" xr:uid="{00000000-0005-0000-0000-000029000000}"/>
    <cellStyle name="normįlnķ_laroux" xfId="34" xr:uid="{00000000-0005-0000-0000-00002A000000}"/>
    <cellStyle name="Parasts 2" xfId="35" xr:uid="{00000000-0005-0000-0000-00002C000000}"/>
    <cellStyle name="Percent 2" xfId="36" xr:uid="{00000000-0005-0000-0000-00002D000000}"/>
    <cellStyle name="Stokā" xfId="38" xr:uid="{00000000-0005-0000-0000-00002F000000}"/>
    <cellStyle name="Style 1" xfId="37" xr:uid="{00000000-0005-0000-0000-00002E000000}"/>
    <cellStyle name="Обычный_Gulbene siltinashana kor" xfId="39" xr:uid="{00000000-0005-0000-0000-00003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19049</xdr:rowOff>
    </xdr:to>
    <xdr:sp macro="" textlink="">
      <xdr:nvSpPr>
        <xdr:cNvPr id="33484" name="Text Box 2">
          <a:extLst>
            <a:ext uri="{FF2B5EF4-FFF2-40B4-BE49-F238E27FC236}">
              <a16:creationId xmlns:a16="http://schemas.microsoft.com/office/drawing/2014/main" id="{58FB9958-EC56-4A8D-9FB6-5CA3D3583333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19049</xdr:rowOff>
    </xdr:to>
    <xdr:sp macro="" textlink="">
      <xdr:nvSpPr>
        <xdr:cNvPr id="33485" name="Text Box 3">
          <a:extLst>
            <a:ext uri="{FF2B5EF4-FFF2-40B4-BE49-F238E27FC236}">
              <a16:creationId xmlns:a16="http://schemas.microsoft.com/office/drawing/2014/main" id="{56101605-C002-408C-9208-0D0C7165D1F0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19049</xdr:rowOff>
    </xdr:to>
    <xdr:sp macro="" textlink="">
      <xdr:nvSpPr>
        <xdr:cNvPr id="33486" name="Text Box 4">
          <a:extLst>
            <a:ext uri="{FF2B5EF4-FFF2-40B4-BE49-F238E27FC236}">
              <a16:creationId xmlns:a16="http://schemas.microsoft.com/office/drawing/2014/main" id="{F54BE644-0703-41E9-AE2F-A8E416E5972D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19049</xdr:rowOff>
    </xdr:to>
    <xdr:sp macro="" textlink="">
      <xdr:nvSpPr>
        <xdr:cNvPr id="33487" name="Text Box 5">
          <a:extLst>
            <a:ext uri="{FF2B5EF4-FFF2-40B4-BE49-F238E27FC236}">
              <a16:creationId xmlns:a16="http://schemas.microsoft.com/office/drawing/2014/main" id="{ED38FF71-5F61-420C-9C6F-F7F1E4E43C93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19049</xdr:rowOff>
    </xdr:to>
    <xdr:sp macro="" textlink="">
      <xdr:nvSpPr>
        <xdr:cNvPr id="33488" name="Text Box 2">
          <a:extLst>
            <a:ext uri="{FF2B5EF4-FFF2-40B4-BE49-F238E27FC236}">
              <a16:creationId xmlns:a16="http://schemas.microsoft.com/office/drawing/2014/main" id="{7F2B6E94-8691-4F77-9CE2-48A12C01B61F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19049</xdr:rowOff>
    </xdr:to>
    <xdr:sp macro="" textlink="">
      <xdr:nvSpPr>
        <xdr:cNvPr id="33489" name="Text Box 3">
          <a:extLst>
            <a:ext uri="{FF2B5EF4-FFF2-40B4-BE49-F238E27FC236}">
              <a16:creationId xmlns:a16="http://schemas.microsoft.com/office/drawing/2014/main" id="{75808324-9B75-49C7-8D8D-2E54D1836500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19049</xdr:rowOff>
    </xdr:to>
    <xdr:sp macro="" textlink="">
      <xdr:nvSpPr>
        <xdr:cNvPr id="33490" name="Text Box 4">
          <a:extLst>
            <a:ext uri="{FF2B5EF4-FFF2-40B4-BE49-F238E27FC236}">
              <a16:creationId xmlns:a16="http://schemas.microsoft.com/office/drawing/2014/main" id="{EFFC158A-2251-4BC5-966F-1275DA8F2DF6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28574</xdr:rowOff>
    </xdr:to>
    <xdr:sp macro="" textlink="">
      <xdr:nvSpPr>
        <xdr:cNvPr id="33491" name="Text Box 2">
          <a:extLst>
            <a:ext uri="{FF2B5EF4-FFF2-40B4-BE49-F238E27FC236}">
              <a16:creationId xmlns:a16="http://schemas.microsoft.com/office/drawing/2014/main" id="{2F89ADF8-7F82-4F8E-8EC5-3E600E498125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28574</xdr:rowOff>
    </xdr:to>
    <xdr:sp macro="" textlink="">
      <xdr:nvSpPr>
        <xdr:cNvPr id="33492" name="Text Box 3">
          <a:extLst>
            <a:ext uri="{FF2B5EF4-FFF2-40B4-BE49-F238E27FC236}">
              <a16:creationId xmlns:a16="http://schemas.microsoft.com/office/drawing/2014/main" id="{95DE1B0C-6FC1-4C4F-9F1C-6E9FC6634424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28574</xdr:rowOff>
    </xdr:to>
    <xdr:sp macro="" textlink="">
      <xdr:nvSpPr>
        <xdr:cNvPr id="33493" name="Text Box 4">
          <a:extLst>
            <a:ext uri="{FF2B5EF4-FFF2-40B4-BE49-F238E27FC236}">
              <a16:creationId xmlns:a16="http://schemas.microsoft.com/office/drawing/2014/main" id="{7CDEDA8B-E66B-4B62-9C26-21B375A40D14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28574</xdr:rowOff>
    </xdr:to>
    <xdr:sp macro="" textlink="">
      <xdr:nvSpPr>
        <xdr:cNvPr id="33494" name="Text Box 5">
          <a:extLst>
            <a:ext uri="{FF2B5EF4-FFF2-40B4-BE49-F238E27FC236}">
              <a16:creationId xmlns:a16="http://schemas.microsoft.com/office/drawing/2014/main" id="{D4F01B95-C128-4079-98D7-FD46E666F9F9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28574</xdr:rowOff>
    </xdr:to>
    <xdr:sp macro="" textlink="">
      <xdr:nvSpPr>
        <xdr:cNvPr id="33495" name="Text Box 2">
          <a:extLst>
            <a:ext uri="{FF2B5EF4-FFF2-40B4-BE49-F238E27FC236}">
              <a16:creationId xmlns:a16="http://schemas.microsoft.com/office/drawing/2014/main" id="{22B0DD10-09A8-4B4C-8512-BCFE82715068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28574</xdr:rowOff>
    </xdr:to>
    <xdr:sp macro="" textlink="">
      <xdr:nvSpPr>
        <xdr:cNvPr id="33496" name="Text Box 3">
          <a:extLst>
            <a:ext uri="{FF2B5EF4-FFF2-40B4-BE49-F238E27FC236}">
              <a16:creationId xmlns:a16="http://schemas.microsoft.com/office/drawing/2014/main" id="{DE42DD40-EBF1-4E4B-AEDA-8A1A0EF658CC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28574</xdr:rowOff>
    </xdr:to>
    <xdr:sp macro="" textlink="">
      <xdr:nvSpPr>
        <xdr:cNvPr id="33497" name="Text Box 4">
          <a:extLst>
            <a:ext uri="{FF2B5EF4-FFF2-40B4-BE49-F238E27FC236}">
              <a16:creationId xmlns:a16="http://schemas.microsoft.com/office/drawing/2014/main" id="{09059E5C-0D67-46BA-873E-7FDD57351A42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72</xdr:row>
      <xdr:rowOff>0</xdr:rowOff>
    </xdr:from>
    <xdr:to>
      <xdr:col>2</xdr:col>
      <xdr:colOff>76200</xdr:colOff>
      <xdr:row>73</xdr:row>
      <xdr:rowOff>28574</xdr:rowOff>
    </xdr:to>
    <xdr:sp macro="" textlink="">
      <xdr:nvSpPr>
        <xdr:cNvPr id="33498" name="Text Box 5">
          <a:extLst>
            <a:ext uri="{FF2B5EF4-FFF2-40B4-BE49-F238E27FC236}">
              <a16:creationId xmlns:a16="http://schemas.microsoft.com/office/drawing/2014/main" id="{B4D2401E-66CF-415A-A652-B6D5C0BB4503}"/>
            </a:ext>
          </a:extLst>
        </xdr:cNvPr>
        <xdr:cNvSpPr txBox="1">
          <a:spLocks noChangeArrowheads="1"/>
        </xdr:cNvSpPr>
      </xdr:nvSpPr>
      <xdr:spPr bwMode="auto">
        <a:xfrm>
          <a:off x="3800475" y="356425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33499" name="Text Box 2">
          <a:extLst>
            <a:ext uri="{FF2B5EF4-FFF2-40B4-BE49-F238E27FC236}">
              <a16:creationId xmlns:a16="http://schemas.microsoft.com/office/drawing/2014/main" id="{EB26CE07-6E65-4754-9A06-3323CFF1DD8B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33500" name="Text Box 3">
          <a:extLst>
            <a:ext uri="{FF2B5EF4-FFF2-40B4-BE49-F238E27FC236}">
              <a16:creationId xmlns:a16="http://schemas.microsoft.com/office/drawing/2014/main" id="{596BF9FC-5CE8-4F0F-B01C-8DE987DE9141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33501" name="Text Box 4">
          <a:extLst>
            <a:ext uri="{FF2B5EF4-FFF2-40B4-BE49-F238E27FC236}">
              <a16:creationId xmlns:a16="http://schemas.microsoft.com/office/drawing/2014/main" id="{94BAA3DC-BA46-4DDA-868F-59A295A1C1E3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33502" name="Text Box 5">
          <a:extLst>
            <a:ext uri="{FF2B5EF4-FFF2-40B4-BE49-F238E27FC236}">
              <a16:creationId xmlns:a16="http://schemas.microsoft.com/office/drawing/2014/main" id="{89334BDB-9E5A-4D62-8AD8-50A11C15DDEC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33503" name="Text Box 2">
          <a:extLst>
            <a:ext uri="{FF2B5EF4-FFF2-40B4-BE49-F238E27FC236}">
              <a16:creationId xmlns:a16="http://schemas.microsoft.com/office/drawing/2014/main" id="{C68745F7-723A-4E72-9C03-108BA5F4E9F9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33504" name="Text Box 3">
          <a:extLst>
            <a:ext uri="{FF2B5EF4-FFF2-40B4-BE49-F238E27FC236}">
              <a16:creationId xmlns:a16="http://schemas.microsoft.com/office/drawing/2014/main" id="{69C2DDEC-1BCC-4F2C-A235-29997A02A1BE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33505" name="Text Box 4">
          <a:extLst>
            <a:ext uri="{FF2B5EF4-FFF2-40B4-BE49-F238E27FC236}">
              <a16:creationId xmlns:a16="http://schemas.microsoft.com/office/drawing/2014/main" id="{6F2AFBC4-496F-4640-9D8A-332D69A3C4C2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33506" name="Text Box 2">
          <a:extLst>
            <a:ext uri="{FF2B5EF4-FFF2-40B4-BE49-F238E27FC236}">
              <a16:creationId xmlns:a16="http://schemas.microsoft.com/office/drawing/2014/main" id="{11D78D2D-0815-4FC4-97A2-DDFB34270447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33507" name="Text Box 3">
          <a:extLst>
            <a:ext uri="{FF2B5EF4-FFF2-40B4-BE49-F238E27FC236}">
              <a16:creationId xmlns:a16="http://schemas.microsoft.com/office/drawing/2014/main" id="{89AC86BE-1EB8-44D8-97FA-B0B81FDD31FA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33508" name="Text Box 4">
          <a:extLst>
            <a:ext uri="{FF2B5EF4-FFF2-40B4-BE49-F238E27FC236}">
              <a16:creationId xmlns:a16="http://schemas.microsoft.com/office/drawing/2014/main" id="{6E57DAFB-457A-44C2-84B2-1C441D7454F1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33509" name="Text Box 5">
          <a:extLst>
            <a:ext uri="{FF2B5EF4-FFF2-40B4-BE49-F238E27FC236}">
              <a16:creationId xmlns:a16="http://schemas.microsoft.com/office/drawing/2014/main" id="{836834D5-C49C-4021-A8AB-AE86DA46557D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33510" name="Text Box 2">
          <a:extLst>
            <a:ext uri="{FF2B5EF4-FFF2-40B4-BE49-F238E27FC236}">
              <a16:creationId xmlns:a16="http://schemas.microsoft.com/office/drawing/2014/main" id="{318C76DD-01EB-4822-A52C-951B7EE931D8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33511" name="Text Box 3">
          <a:extLst>
            <a:ext uri="{FF2B5EF4-FFF2-40B4-BE49-F238E27FC236}">
              <a16:creationId xmlns:a16="http://schemas.microsoft.com/office/drawing/2014/main" id="{277EF18E-19CF-46AD-B04C-BC428CA69B5D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33512" name="Text Box 4">
          <a:extLst>
            <a:ext uri="{FF2B5EF4-FFF2-40B4-BE49-F238E27FC236}">
              <a16:creationId xmlns:a16="http://schemas.microsoft.com/office/drawing/2014/main" id="{F2F90DB9-A15A-4215-8512-E8DB115D4C47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33513" name="Text Box 5">
          <a:extLst>
            <a:ext uri="{FF2B5EF4-FFF2-40B4-BE49-F238E27FC236}">
              <a16:creationId xmlns:a16="http://schemas.microsoft.com/office/drawing/2014/main" id="{0DF7D4F7-B9F0-4295-903C-3CB0F9FB0B74}"/>
            </a:ext>
          </a:extLst>
        </xdr:cNvPr>
        <xdr:cNvSpPr txBox="1">
          <a:spLocks noChangeArrowheads="1"/>
        </xdr:cNvSpPr>
      </xdr:nvSpPr>
      <xdr:spPr bwMode="auto">
        <a:xfrm>
          <a:off x="3800475" y="35833050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2" name="Text Box 2">
          <a:extLst>
            <a:ext uri="{FF2B5EF4-FFF2-40B4-BE49-F238E27FC236}">
              <a16:creationId xmlns:a16="http://schemas.microsoft.com/office/drawing/2014/main" id="{327E3BDE-06E5-44FD-8C78-8E9A39F5487B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3" name="Text Box 3">
          <a:extLst>
            <a:ext uri="{FF2B5EF4-FFF2-40B4-BE49-F238E27FC236}">
              <a16:creationId xmlns:a16="http://schemas.microsoft.com/office/drawing/2014/main" id="{1E5BE6CF-2F44-42CF-8515-8A29DBA7E38F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4" name="Text Box 4">
          <a:extLst>
            <a:ext uri="{FF2B5EF4-FFF2-40B4-BE49-F238E27FC236}">
              <a16:creationId xmlns:a16="http://schemas.microsoft.com/office/drawing/2014/main" id="{F1B5F7FC-FDC3-482B-A1F5-CD5C2D5F4BFF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5" name="Text Box 5">
          <a:extLst>
            <a:ext uri="{FF2B5EF4-FFF2-40B4-BE49-F238E27FC236}">
              <a16:creationId xmlns:a16="http://schemas.microsoft.com/office/drawing/2014/main" id="{70DC40D3-AA54-455F-BD49-703855AFEA9C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6" name="Text Box 2">
          <a:extLst>
            <a:ext uri="{FF2B5EF4-FFF2-40B4-BE49-F238E27FC236}">
              <a16:creationId xmlns:a16="http://schemas.microsoft.com/office/drawing/2014/main" id="{6AFC4CF7-9505-445C-9CAA-6D1233EE7C46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7" name="Text Box 3">
          <a:extLst>
            <a:ext uri="{FF2B5EF4-FFF2-40B4-BE49-F238E27FC236}">
              <a16:creationId xmlns:a16="http://schemas.microsoft.com/office/drawing/2014/main" id="{3074D2CB-6BD5-40C4-A786-33870D689E03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19051</xdr:rowOff>
    </xdr:to>
    <xdr:sp macro="" textlink="">
      <xdr:nvSpPr>
        <xdr:cNvPr id="8" name="Text Box 4">
          <a:extLst>
            <a:ext uri="{FF2B5EF4-FFF2-40B4-BE49-F238E27FC236}">
              <a16:creationId xmlns:a16="http://schemas.microsoft.com/office/drawing/2014/main" id="{980646EF-0266-4EC8-BA0C-AA964A3307A6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095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9" name="Text Box 2">
          <a:extLst>
            <a:ext uri="{FF2B5EF4-FFF2-40B4-BE49-F238E27FC236}">
              <a16:creationId xmlns:a16="http://schemas.microsoft.com/office/drawing/2014/main" id="{DEBDD637-7A17-435D-9743-2B01573343CA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10" name="Text Box 3">
          <a:extLst>
            <a:ext uri="{FF2B5EF4-FFF2-40B4-BE49-F238E27FC236}">
              <a16:creationId xmlns:a16="http://schemas.microsoft.com/office/drawing/2014/main" id="{E1957340-8040-40AA-8D53-CE1C7D6A5E65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11" name="Text Box 4">
          <a:extLst>
            <a:ext uri="{FF2B5EF4-FFF2-40B4-BE49-F238E27FC236}">
              <a16:creationId xmlns:a16="http://schemas.microsoft.com/office/drawing/2014/main" id="{476662D1-2F07-483A-A664-8AAB09AC0931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12" name="Text Box 5">
          <a:extLst>
            <a:ext uri="{FF2B5EF4-FFF2-40B4-BE49-F238E27FC236}">
              <a16:creationId xmlns:a16="http://schemas.microsoft.com/office/drawing/2014/main" id="{810ECC7D-D586-48DC-ADE1-F9C4EECE3F31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13" name="Text Box 2">
          <a:extLst>
            <a:ext uri="{FF2B5EF4-FFF2-40B4-BE49-F238E27FC236}">
              <a16:creationId xmlns:a16="http://schemas.microsoft.com/office/drawing/2014/main" id="{705F7915-D41E-4C5E-96E6-03D8586693E7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14" name="Text Box 3">
          <a:extLst>
            <a:ext uri="{FF2B5EF4-FFF2-40B4-BE49-F238E27FC236}">
              <a16:creationId xmlns:a16="http://schemas.microsoft.com/office/drawing/2014/main" id="{C1DC7345-E2FE-4A49-ACAA-E5823314EF5E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15" name="Text Box 4">
          <a:extLst>
            <a:ext uri="{FF2B5EF4-FFF2-40B4-BE49-F238E27FC236}">
              <a16:creationId xmlns:a16="http://schemas.microsoft.com/office/drawing/2014/main" id="{4320D0F5-CA28-4866-AD3F-AF654F774A51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  <xdr:twoCellAnchor editAs="oneCell">
    <xdr:from>
      <xdr:col>2</xdr:col>
      <xdr:colOff>0</xdr:colOff>
      <xdr:row>73</xdr:row>
      <xdr:rowOff>0</xdr:rowOff>
    </xdr:from>
    <xdr:to>
      <xdr:col>2</xdr:col>
      <xdr:colOff>76200</xdr:colOff>
      <xdr:row>74</xdr:row>
      <xdr:rowOff>28576</xdr:rowOff>
    </xdr:to>
    <xdr:sp macro="" textlink="">
      <xdr:nvSpPr>
        <xdr:cNvPr id="16" name="Text Box 5">
          <a:extLst>
            <a:ext uri="{FF2B5EF4-FFF2-40B4-BE49-F238E27FC236}">
              <a16:creationId xmlns:a16="http://schemas.microsoft.com/office/drawing/2014/main" id="{28BAF792-2989-483A-9778-C834C9A0B122}"/>
            </a:ext>
          </a:extLst>
        </xdr:cNvPr>
        <xdr:cNvSpPr txBox="1">
          <a:spLocks noChangeArrowheads="1"/>
        </xdr:cNvSpPr>
      </xdr:nvSpPr>
      <xdr:spPr bwMode="auto">
        <a:xfrm>
          <a:off x="3867150" y="71447025"/>
          <a:ext cx="76200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B050"/>
  </sheetPr>
  <dimension ref="A1:R84"/>
  <sheetViews>
    <sheetView tabSelected="1" topLeftCell="A65" zoomScale="111" zoomScaleNormal="111" workbookViewId="0">
      <selection activeCell="B79" sqref="B79"/>
    </sheetView>
  </sheetViews>
  <sheetFormatPr defaultRowHeight="15"/>
  <cols>
    <col min="1" max="1" width="4.5703125" style="25" customWidth="1"/>
    <col min="2" max="2" width="52.42578125" style="26" customWidth="1"/>
    <col min="3" max="3" width="9" style="26" customWidth="1"/>
    <col min="4" max="4" width="9.42578125" style="26" customWidth="1"/>
    <col min="5" max="5" width="8.7109375" style="26" customWidth="1"/>
    <col min="6" max="6" width="9.85546875" style="26" customWidth="1"/>
    <col min="7" max="7" width="9.140625" style="26" customWidth="1"/>
    <col min="8" max="8" width="10.7109375" style="26" customWidth="1"/>
    <col min="9" max="9" width="10.42578125" style="6" customWidth="1"/>
    <col min="10" max="10" width="11.140625" style="6" customWidth="1"/>
    <col min="11" max="11" width="9.7109375" style="6" customWidth="1"/>
    <col min="12" max="12" width="12.140625" style="6" customWidth="1"/>
  </cols>
  <sheetData>
    <row r="1" spans="1:12">
      <c r="A1" s="30" t="s">
        <v>16</v>
      </c>
      <c r="B1" s="31"/>
      <c r="C1" s="31"/>
      <c r="D1" s="32" t="s">
        <v>46</v>
      </c>
      <c r="E1" s="33"/>
      <c r="F1" s="34"/>
      <c r="G1" s="34"/>
      <c r="H1" s="34"/>
      <c r="I1" s="33"/>
      <c r="K1"/>
      <c r="L1" s="64"/>
    </row>
    <row r="2" spans="1:12">
      <c r="A2" s="32" t="s">
        <v>63</v>
      </c>
      <c r="B2" s="31"/>
      <c r="C2" s="31"/>
      <c r="D2" s="32" t="s">
        <v>39</v>
      </c>
      <c r="E2" s="35"/>
      <c r="F2" s="35"/>
      <c r="G2" s="35"/>
      <c r="H2" s="35"/>
      <c r="I2" s="35"/>
      <c r="K2"/>
      <c r="L2" s="64"/>
    </row>
    <row r="3" spans="1:12">
      <c r="A3" s="32" t="s">
        <v>64</v>
      </c>
      <c r="B3" s="31"/>
      <c r="C3" s="31"/>
      <c r="D3" s="32" t="s">
        <v>40</v>
      </c>
      <c r="E3" s="35"/>
      <c r="F3" s="35"/>
      <c r="G3" s="35"/>
      <c r="H3" s="35"/>
      <c r="I3" s="35"/>
      <c r="K3"/>
      <c r="L3" s="64"/>
    </row>
    <row r="4" spans="1:12" ht="6" customHeight="1">
      <c r="A4" s="36"/>
      <c r="B4" s="31"/>
      <c r="C4" s="31"/>
      <c r="D4" s="31"/>
      <c r="E4" s="31"/>
      <c r="F4" s="31"/>
      <c r="G4" s="31"/>
      <c r="H4" s="31"/>
      <c r="I4" s="31"/>
      <c r="J4" s="31"/>
      <c r="K4" s="31"/>
    </row>
    <row r="5" spans="1:12" ht="15.75">
      <c r="A5" s="112" t="s">
        <v>95</v>
      </c>
      <c r="B5" s="112"/>
      <c r="C5" s="112"/>
      <c r="D5" s="112"/>
      <c r="E5" s="112"/>
      <c r="F5" s="112"/>
      <c r="G5" s="112"/>
      <c r="H5" s="112"/>
      <c r="I5" s="112"/>
      <c r="J5" s="112"/>
      <c r="K5" s="112"/>
      <c r="L5" s="112"/>
    </row>
    <row r="6" spans="1:12" ht="8.25" customHeight="1">
      <c r="A6" s="5"/>
      <c r="B6" s="5"/>
      <c r="C6" s="5"/>
      <c r="D6" s="5"/>
      <c r="E6" s="5"/>
      <c r="F6" s="5"/>
      <c r="G6" s="5"/>
      <c r="H6" s="5"/>
      <c r="I6" s="5"/>
      <c r="J6" s="5"/>
      <c r="K6" s="5"/>
      <c r="L6" s="5"/>
    </row>
    <row r="7" spans="1:12" ht="15" customHeight="1">
      <c r="A7" s="112" t="s">
        <v>38</v>
      </c>
      <c r="B7" s="112"/>
      <c r="C7" s="112"/>
      <c r="D7" s="112"/>
      <c r="E7" s="112"/>
      <c r="F7" s="112"/>
      <c r="G7" s="112"/>
      <c r="H7" s="112"/>
      <c r="I7" s="112"/>
      <c r="J7" s="112"/>
      <c r="K7" s="112"/>
      <c r="L7" s="112"/>
    </row>
    <row r="8" spans="1:12" ht="9.75" customHeight="1">
      <c r="A8" s="1"/>
      <c r="B8" s="1"/>
      <c r="C8" s="5"/>
      <c r="D8" s="1"/>
      <c r="E8" s="1"/>
      <c r="F8" s="1"/>
      <c r="G8" s="1"/>
      <c r="H8" s="2"/>
      <c r="I8" s="3"/>
      <c r="J8" s="3"/>
      <c r="K8" s="4"/>
      <c r="L8" s="4"/>
    </row>
    <row r="9" spans="1:12" s="37" customFormat="1" ht="13.5" customHeight="1">
      <c r="A9" s="28" t="s">
        <v>94</v>
      </c>
      <c r="B9" s="28"/>
      <c r="C9" s="28"/>
      <c r="D9" s="28"/>
      <c r="E9" s="28"/>
      <c r="F9" s="28"/>
      <c r="G9" s="28"/>
      <c r="H9" s="28"/>
      <c r="I9" s="39"/>
      <c r="J9" s="28"/>
      <c r="K9" s="38" t="s">
        <v>23</v>
      </c>
      <c r="L9" s="65">
        <f>L70</f>
        <v>7319.8000000000011</v>
      </c>
    </row>
    <row r="10" spans="1:12" s="37" customFormat="1" ht="12.75">
      <c r="A10" s="28" t="s">
        <v>65</v>
      </c>
      <c r="B10" s="28"/>
      <c r="C10" s="28"/>
      <c r="D10" s="28"/>
      <c r="E10" s="28"/>
      <c r="F10" s="28"/>
      <c r="G10" s="28"/>
      <c r="H10" s="28"/>
      <c r="I10" s="40"/>
      <c r="J10" s="28"/>
      <c r="K10" s="38" t="s">
        <v>3</v>
      </c>
      <c r="L10" s="66">
        <f>ROUND(L9*21%,2)</f>
        <v>1537.16</v>
      </c>
    </row>
    <row r="11" spans="1:12" s="37" customFormat="1" ht="13.5" customHeight="1">
      <c r="A11" s="28"/>
      <c r="B11" s="28"/>
      <c r="C11" s="28"/>
      <c r="D11" s="28"/>
      <c r="E11" s="28"/>
      <c r="F11" s="28"/>
      <c r="G11" s="28"/>
      <c r="H11" s="28"/>
      <c r="I11" s="39"/>
      <c r="J11" s="28"/>
      <c r="K11" s="38" t="s">
        <v>22</v>
      </c>
      <c r="L11" s="65">
        <f>SUM(L9,L10)</f>
        <v>8856.9600000000009</v>
      </c>
    </row>
    <row r="12" spans="1:12">
      <c r="A12" s="8"/>
      <c r="B12" s="7"/>
      <c r="C12" s="7"/>
      <c r="D12" s="7"/>
      <c r="E12" s="7"/>
      <c r="F12" s="7"/>
      <c r="G12" s="7"/>
      <c r="H12" s="9"/>
      <c r="I12" s="10"/>
      <c r="J12" s="7"/>
      <c r="K12" s="7"/>
      <c r="L12" s="10"/>
    </row>
    <row r="13" spans="1:12" ht="18.75" customHeight="1">
      <c r="A13" s="113" t="s">
        <v>8</v>
      </c>
      <c r="B13" s="111" t="s">
        <v>0</v>
      </c>
      <c r="C13" s="114" t="s">
        <v>6</v>
      </c>
      <c r="D13" s="114" t="s">
        <v>7</v>
      </c>
      <c r="E13" s="111" t="s">
        <v>9</v>
      </c>
      <c r="F13" s="111"/>
      <c r="G13" s="111"/>
      <c r="H13" s="111"/>
      <c r="I13" s="111" t="s">
        <v>10</v>
      </c>
      <c r="J13" s="111"/>
      <c r="K13" s="111"/>
      <c r="L13" s="111"/>
    </row>
    <row r="14" spans="1:12" ht="53.25" customHeight="1">
      <c r="A14" s="113"/>
      <c r="B14" s="111"/>
      <c r="C14" s="114"/>
      <c r="D14" s="114"/>
      <c r="E14" s="78" t="s">
        <v>17</v>
      </c>
      <c r="F14" s="78" t="s">
        <v>18</v>
      </c>
      <c r="G14" s="78" t="s">
        <v>19</v>
      </c>
      <c r="H14" s="78" t="s">
        <v>20</v>
      </c>
      <c r="I14" s="78" t="s">
        <v>17</v>
      </c>
      <c r="J14" s="78" t="s">
        <v>18</v>
      </c>
      <c r="K14" s="78" t="s">
        <v>19</v>
      </c>
      <c r="L14" s="78" t="s">
        <v>21</v>
      </c>
    </row>
    <row r="15" spans="1:12">
      <c r="A15" s="79"/>
      <c r="B15" s="58" t="s">
        <v>67</v>
      </c>
      <c r="C15" s="61"/>
      <c r="D15" s="59"/>
      <c r="E15" s="59"/>
      <c r="F15" s="59"/>
      <c r="G15" s="60"/>
      <c r="H15" s="59"/>
      <c r="I15" s="59"/>
      <c r="J15" s="59"/>
      <c r="K15" s="59"/>
      <c r="L15" s="59"/>
    </row>
    <row r="16" spans="1:12">
      <c r="A16" s="63"/>
      <c r="B16" s="96" t="s">
        <v>50</v>
      </c>
      <c r="C16" s="42" t="s">
        <v>11</v>
      </c>
      <c r="D16" s="97">
        <v>39</v>
      </c>
      <c r="E16" s="90">
        <v>1.6</v>
      </c>
      <c r="F16" s="90"/>
      <c r="G16" s="91">
        <v>0.33</v>
      </c>
      <c r="H16" s="12">
        <f>ROUND(SUM(E16:G16),2)</f>
        <v>1.93</v>
      </c>
      <c r="I16" s="12">
        <f t="shared" ref="I16:I20" si="0">ROUND(E16*D16,2)</f>
        <v>62.4</v>
      </c>
      <c r="J16" s="12">
        <f t="shared" ref="J16:J20" si="1">ROUND(D16*F16,2)</f>
        <v>0</v>
      </c>
      <c r="K16" s="12">
        <f t="shared" ref="K16:K20" si="2">ROUND(D16*G16,2)</f>
        <v>12.87</v>
      </c>
      <c r="L16" s="12">
        <f>ROUND(SUM(I16:K16),2)</f>
        <v>75.27</v>
      </c>
    </row>
    <row r="17" spans="1:12">
      <c r="A17" s="63"/>
      <c r="B17" s="16" t="s">
        <v>51</v>
      </c>
      <c r="C17" s="42" t="s">
        <v>11</v>
      </c>
      <c r="D17" s="62">
        <f>D16</f>
        <v>39</v>
      </c>
      <c r="E17" s="90">
        <v>6.5</v>
      </c>
      <c r="F17" s="51"/>
      <c r="G17" s="91">
        <v>0.24</v>
      </c>
      <c r="H17" s="12">
        <f t="shared" ref="H17:H45" si="3">ROUND(SUM(E17:G17),2)</f>
        <v>6.74</v>
      </c>
      <c r="I17" s="12">
        <f t="shared" si="0"/>
        <v>253.5</v>
      </c>
      <c r="J17" s="12">
        <f t="shared" si="1"/>
        <v>0</v>
      </c>
      <c r="K17" s="12">
        <f t="shared" si="2"/>
        <v>9.36</v>
      </c>
      <c r="L17" s="12">
        <f t="shared" ref="L17:L20" si="4">ROUND(SUM(I17:K17),2)</f>
        <v>262.86</v>
      </c>
    </row>
    <row r="18" spans="1:12">
      <c r="A18" s="63"/>
      <c r="B18" s="13" t="s">
        <v>30</v>
      </c>
      <c r="C18" s="14" t="s">
        <v>12</v>
      </c>
      <c r="D18" s="62">
        <f>ROUND(D17*0.15,2)</f>
        <v>5.85</v>
      </c>
      <c r="E18" s="86"/>
      <c r="F18" s="88">
        <v>3.2</v>
      </c>
      <c r="G18" s="91"/>
      <c r="H18" s="12">
        <f t="shared" si="3"/>
        <v>3.2</v>
      </c>
      <c r="I18" s="12">
        <f t="shared" si="0"/>
        <v>0</v>
      </c>
      <c r="J18" s="12">
        <f t="shared" si="1"/>
        <v>18.72</v>
      </c>
      <c r="K18" s="12">
        <f t="shared" si="2"/>
        <v>0</v>
      </c>
      <c r="L18" s="12">
        <f t="shared" si="4"/>
        <v>18.72</v>
      </c>
    </row>
    <row r="19" spans="1:12">
      <c r="A19" s="63"/>
      <c r="B19" s="41" t="s">
        <v>52</v>
      </c>
      <c r="C19" s="42" t="s">
        <v>11</v>
      </c>
      <c r="D19" s="98">
        <f>CEILING(D17*1.4,5)</f>
        <v>55</v>
      </c>
      <c r="E19" s="86"/>
      <c r="F19" s="92">
        <v>2.75</v>
      </c>
      <c r="G19" s="91"/>
      <c r="H19" s="12">
        <f t="shared" si="3"/>
        <v>2.75</v>
      </c>
      <c r="I19" s="12">
        <f t="shared" si="0"/>
        <v>0</v>
      </c>
      <c r="J19" s="12">
        <f t="shared" si="1"/>
        <v>151.25</v>
      </c>
      <c r="K19" s="12">
        <f t="shared" si="2"/>
        <v>0</v>
      </c>
      <c r="L19" s="12">
        <f t="shared" si="4"/>
        <v>151.25</v>
      </c>
    </row>
    <row r="20" spans="1:12">
      <c r="A20" s="63"/>
      <c r="B20" s="41" t="s">
        <v>53</v>
      </c>
      <c r="C20" s="14" t="s">
        <v>12</v>
      </c>
      <c r="D20" s="62">
        <f>ROUND(D17*0.4,2)</f>
        <v>15.6</v>
      </c>
      <c r="E20" s="86"/>
      <c r="F20" s="88">
        <v>2.5099999999999998</v>
      </c>
      <c r="G20" s="91"/>
      <c r="H20" s="12">
        <f t="shared" si="3"/>
        <v>2.5099999999999998</v>
      </c>
      <c r="I20" s="12">
        <f t="shared" si="0"/>
        <v>0</v>
      </c>
      <c r="J20" s="12">
        <f t="shared" si="1"/>
        <v>39.159999999999997</v>
      </c>
      <c r="K20" s="12">
        <f t="shared" si="2"/>
        <v>0</v>
      </c>
      <c r="L20" s="12">
        <f t="shared" si="4"/>
        <v>39.159999999999997</v>
      </c>
    </row>
    <row r="21" spans="1:12">
      <c r="A21" s="79"/>
      <c r="B21" s="58" t="s">
        <v>66</v>
      </c>
      <c r="C21" s="61"/>
      <c r="D21" s="59"/>
      <c r="E21" s="59"/>
      <c r="F21" s="59"/>
      <c r="G21" s="60"/>
      <c r="H21" s="59"/>
      <c r="I21" s="59"/>
      <c r="J21" s="59"/>
      <c r="K21" s="59"/>
      <c r="L21" s="59"/>
    </row>
    <row r="22" spans="1:12">
      <c r="A22" s="63"/>
      <c r="B22" s="102" t="s">
        <v>68</v>
      </c>
      <c r="C22" s="103" t="s">
        <v>11</v>
      </c>
      <c r="D22" s="103">
        <v>1</v>
      </c>
      <c r="E22" s="90">
        <v>1.6</v>
      </c>
      <c r="F22" s="90"/>
      <c r="G22" s="91">
        <v>0.22</v>
      </c>
      <c r="H22" s="12">
        <f t="shared" ref="H22:H32" si="5">ROUND(SUM(E22:G22),2)</f>
        <v>1.82</v>
      </c>
      <c r="I22" s="12">
        <f t="shared" ref="I22:I32" si="6">ROUND(E22*D22,2)</f>
        <v>1.6</v>
      </c>
      <c r="J22" s="12">
        <f t="shared" ref="J22:J32" si="7">ROUND(D22*F22,2)</f>
        <v>0</v>
      </c>
      <c r="K22" s="12">
        <f t="shared" ref="K22:K32" si="8">ROUND(D22*G22,2)</f>
        <v>0.22</v>
      </c>
      <c r="L22" s="12">
        <f t="shared" ref="L22:L32" si="9">ROUND(SUM(I22:K22),2)</f>
        <v>1.82</v>
      </c>
    </row>
    <row r="23" spans="1:12" ht="24">
      <c r="A23" s="63"/>
      <c r="B23" s="16" t="s">
        <v>69</v>
      </c>
      <c r="C23" s="42" t="s">
        <v>11</v>
      </c>
      <c r="D23" s="62">
        <v>1</v>
      </c>
      <c r="E23" s="12">
        <v>8</v>
      </c>
      <c r="F23" s="87"/>
      <c r="G23" s="91">
        <v>0.69</v>
      </c>
      <c r="H23" s="11">
        <f t="shared" si="5"/>
        <v>8.69</v>
      </c>
      <c r="I23" s="11">
        <f t="shared" si="6"/>
        <v>8</v>
      </c>
      <c r="J23" s="11">
        <f t="shared" si="7"/>
        <v>0</v>
      </c>
      <c r="K23" s="11">
        <f t="shared" si="8"/>
        <v>0.69</v>
      </c>
      <c r="L23" s="12">
        <f t="shared" si="9"/>
        <v>8.69</v>
      </c>
    </row>
    <row r="24" spans="1:12">
      <c r="A24" s="63"/>
      <c r="B24" s="13" t="s">
        <v>30</v>
      </c>
      <c r="C24" s="14" t="s">
        <v>12</v>
      </c>
      <c r="D24" s="62">
        <f>CEILING(D23*0.3,1)</f>
        <v>1</v>
      </c>
      <c r="E24" s="86"/>
      <c r="F24" s="88">
        <v>3.2</v>
      </c>
      <c r="G24" s="91"/>
      <c r="H24" s="11">
        <f t="shared" si="5"/>
        <v>3.2</v>
      </c>
      <c r="I24" s="11">
        <f t="shared" si="6"/>
        <v>0</v>
      </c>
      <c r="J24" s="11">
        <f t="shared" si="7"/>
        <v>3.2</v>
      </c>
      <c r="K24" s="11">
        <f t="shared" si="8"/>
        <v>0</v>
      </c>
      <c r="L24" s="12">
        <f t="shared" si="9"/>
        <v>3.2</v>
      </c>
    </row>
    <row r="25" spans="1:12">
      <c r="A25" s="63"/>
      <c r="B25" s="13" t="s">
        <v>70</v>
      </c>
      <c r="C25" s="14" t="s">
        <v>71</v>
      </c>
      <c r="D25" s="62">
        <f>ROUND(D23*1.2*1.5,2)</f>
        <v>1.8</v>
      </c>
      <c r="E25" s="86"/>
      <c r="F25" s="88">
        <v>0.55000000000000004</v>
      </c>
      <c r="G25" s="91"/>
      <c r="H25" s="11">
        <f t="shared" si="5"/>
        <v>0.55000000000000004</v>
      </c>
      <c r="I25" s="11">
        <f t="shared" si="6"/>
        <v>0</v>
      </c>
      <c r="J25" s="11">
        <f t="shared" si="7"/>
        <v>0.99</v>
      </c>
      <c r="K25" s="11">
        <f t="shared" si="8"/>
        <v>0</v>
      </c>
      <c r="L25" s="12">
        <f t="shared" si="9"/>
        <v>0.99</v>
      </c>
    </row>
    <row r="26" spans="1:12">
      <c r="A26" s="63"/>
      <c r="B26" s="13" t="s">
        <v>72</v>
      </c>
      <c r="C26" s="14" t="s">
        <v>71</v>
      </c>
      <c r="D26" s="62">
        <f>ROUND(D23*1.2,2)</f>
        <v>1.2</v>
      </c>
      <c r="E26" s="86"/>
      <c r="F26" s="88">
        <v>0.8</v>
      </c>
      <c r="G26" s="91"/>
      <c r="H26" s="11">
        <f t="shared" si="5"/>
        <v>0.8</v>
      </c>
      <c r="I26" s="11">
        <f t="shared" si="6"/>
        <v>0</v>
      </c>
      <c r="J26" s="11">
        <f t="shared" si="7"/>
        <v>0.96</v>
      </c>
      <c r="K26" s="11">
        <f t="shared" si="8"/>
        <v>0</v>
      </c>
      <c r="L26" s="12">
        <f t="shared" si="9"/>
        <v>0.96</v>
      </c>
    </row>
    <row r="27" spans="1:12">
      <c r="A27" s="63"/>
      <c r="B27" s="13" t="s">
        <v>73</v>
      </c>
      <c r="C27" s="14" t="s">
        <v>74</v>
      </c>
      <c r="D27" s="12">
        <f>ROUND(D23/45,2)</f>
        <v>0.02</v>
      </c>
      <c r="E27" s="51"/>
      <c r="F27" s="51">
        <v>1.43</v>
      </c>
      <c r="G27" s="12"/>
      <c r="H27" s="11">
        <f t="shared" si="5"/>
        <v>1.43</v>
      </c>
      <c r="I27" s="11">
        <f t="shared" si="6"/>
        <v>0</v>
      </c>
      <c r="J27" s="11">
        <f t="shared" si="7"/>
        <v>0.03</v>
      </c>
      <c r="K27" s="11">
        <f t="shared" si="8"/>
        <v>0</v>
      </c>
      <c r="L27" s="12">
        <f t="shared" si="9"/>
        <v>0.03</v>
      </c>
    </row>
    <row r="28" spans="1:12">
      <c r="A28" s="63"/>
      <c r="B28" s="13" t="s">
        <v>75</v>
      </c>
      <c r="C28" s="14" t="s">
        <v>71</v>
      </c>
      <c r="D28" s="62">
        <f>CEILING(D23*0.4,5)</f>
        <v>5</v>
      </c>
      <c r="E28" s="51"/>
      <c r="F28" s="51">
        <v>2.5</v>
      </c>
      <c r="G28" s="12"/>
      <c r="H28" s="11">
        <f t="shared" si="5"/>
        <v>2.5</v>
      </c>
      <c r="I28" s="11">
        <f t="shared" si="6"/>
        <v>0</v>
      </c>
      <c r="J28" s="11">
        <f t="shared" si="7"/>
        <v>12.5</v>
      </c>
      <c r="K28" s="11">
        <f t="shared" si="8"/>
        <v>0</v>
      </c>
      <c r="L28" s="12">
        <f t="shared" si="9"/>
        <v>12.5</v>
      </c>
    </row>
    <row r="29" spans="1:12">
      <c r="A29" s="63"/>
      <c r="B29" s="104" t="s">
        <v>76</v>
      </c>
      <c r="C29" s="105" t="s">
        <v>5</v>
      </c>
      <c r="D29" s="106">
        <f>ROUND(D23*0.25,2)</f>
        <v>0.25</v>
      </c>
      <c r="E29" s="86"/>
      <c r="F29" s="88">
        <v>0.73</v>
      </c>
      <c r="G29" s="91"/>
      <c r="H29" s="11">
        <f t="shared" si="5"/>
        <v>0.73</v>
      </c>
      <c r="I29" s="11">
        <f t="shared" si="6"/>
        <v>0</v>
      </c>
      <c r="J29" s="11">
        <f t="shared" si="7"/>
        <v>0.18</v>
      </c>
      <c r="K29" s="11">
        <f t="shared" si="8"/>
        <v>0</v>
      </c>
      <c r="L29" s="12">
        <f t="shared" si="9"/>
        <v>0.18</v>
      </c>
    </row>
    <row r="30" spans="1:12">
      <c r="A30" s="63"/>
      <c r="B30" s="16" t="s">
        <v>77</v>
      </c>
      <c r="C30" s="42" t="s">
        <v>11</v>
      </c>
      <c r="D30" s="62">
        <v>19.8</v>
      </c>
      <c r="E30" s="12">
        <v>7.5</v>
      </c>
      <c r="F30" s="87"/>
      <c r="G30" s="91">
        <v>0.48</v>
      </c>
      <c r="H30" s="11">
        <f t="shared" si="5"/>
        <v>7.98</v>
      </c>
      <c r="I30" s="11">
        <f t="shared" si="6"/>
        <v>148.5</v>
      </c>
      <c r="J30" s="11">
        <f t="shared" si="7"/>
        <v>0</v>
      </c>
      <c r="K30" s="11">
        <f t="shared" si="8"/>
        <v>9.5</v>
      </c>
      <c r="L30" s="12">
        <f t="shared" si="9"/>
        <v>158</v>
      </c>
    </row>
    <row r="31" spans="1:12">
      <c r="A31" s="63"/>
      <c r="B31" s="41" t="s">
        <v>78</v>
      </c>
      <c r="C31" s="14" t="s">
        <v>12</v>
      </c>
      <c r="D31" s="62">
        <f>CEILING(D30*0.15,1)</f>
        <v>3</v>
      </c>
      <c r="E31" s="86"/>
      <c r="F31" s="92">
        <v>4.2</v>
      </c>
      <c r="G31" s="91"/>
      <c r="H31" s="11">
        <f t="shared" si="5"/>
        <v>4.2</v>
      </c>
      <c r="I31" s="11">
        <f t="shared" si="6"/>
        <v>0</v>
      </c>
      <c r="J31" s="11">
        <f t="shared" si="7"/>
        <v>12.6</v>
      </c>
      <c r="K31" s="11">
        <f t="shared" si="8"/>
        <v>0</v>
      </c>
      <c r="L31" s="12">
        <f t="shared" si="9"/>
        <v>12.6</v>
      </c>
    </row>
    <row r="32" spans="1:12">
      <c r="A32" s="63"/>
      <c r="B32" s="41" t="s">
        <v>79</v>
      </c>
      <c r="C32" s="14" t="s">
        <v>12</v>
      </c>
      <c r="D32" s="62">
        <f>CEILING(D30*0.3,1)</f>
        <v>6</v>
      </c>
      <c r="E32" s="86"/>
      <c r="F32" s="92">
        <v>5.82</v>
      </c>
      <c r="G32" s="91"/>
      <c r="H32" s="11">
        <f t="shared" si="5"/>
        <v>5.82</v>
      </c>
      <c r="I32" s="11">
        <f t="shared" si="6"/>
        <v>0</v>
      </c>
      <c r="J32" s="11">
        <f t="shared" si="7"/>
        <v>34.92</v>
      </c>
      <c r="K32" s="11">
        <f t="shared" si="8"/>
        <v>0</v>
      </c>
      <c r="L32" s="12">
        <f t="shared" si="9"/>
        <v>34.92</v>
      </c>
    </row>
    <row r="33" spans="1:13">
      <c r="A33" s="63"/>
      <c r="B33" s="96" t="s">
        <v>50</v>
      </c>
      <c r="C33" s="42" t="s">
        <v>11</v>
      </c>
      <c r="D33" s="97">
        <v>46</v>
      </c>
      <c r="E33" s="90">
        <v>1.6</v>
      </c>
      <c r="F33" s="90"/>
      <c r="G33" s="91">
        <v>0.33</v>
      </c>
      <c r="H33" s="12">
        <f>ROUND(SUM(E33:G33),2)</f>
        <v>1.93</v>
      </c>
      <c r="I33" s="12">
        <f t="shared" ref="I33:I37" si="10">ROUND(E33*D33,2)</f>
        <v>73.599999999999994</v>
      </c>
      <c r="J33" s="12">
        <f t="shared" ref="J33:J37" si="11">ROUND(D33*F33,2)</f>
        <v>0</v>
      </c>
      <c r="K33" s="12">
        <f t="shared" ref="K33:K37" si="12">ROUND(D33*G33,2)</f>
        <v>15.18</v>
      </c>
      <c r="L33" s="12">
        <f>ROUND(SUM(I33:K33),2)</f>
        <v>88.78</v>
      </c>
    </row>
    <row r="34" spans="1:13">
      <c r="A34" s="63"/>
      <c r="B34" s="16" t="s">
        <v>51</v>
      </c>
      <c r="C34" s="42" t="s">
        <v>11</v>
      </c>
      <c r="D34" s="62">
        <f>D33</f>
        <v>46</v>
      </c>
      <c r="E34" s="90">
        <v>6.5</v>
      </c>
      <c r="F34" s="51"/>
      <c r="G34" s="91">
        <v>0.24</v>
      </c>
      <c r="H34" s="12">
        <f t="shared" ref="H34:H37" si="13">ROUND(SUM(E34:G34),2)</f>
        <v>6.74</v>
      </c>
      <c r="I34" s="12">
        <f t="shared" si="10"/>
        <v>299</v>
      </c>
      <c r="J34" s="12">
        <f t="shared" si="11"/>
        <v>0</v>
      </c>
      <c r="K34" s="12">
        <f t="shared" si="12"/>
        <v>11.04</v>
      </c>
      <c r="L34" s="12">
        <f t="shared" ref="L34:L37" si="14">ROUND(SUM(I34:K34),2)</f>
        <v>310.04000000000002</v>
      </c>
    </row>
    <row r="35" spans="1:13">
      <c r="A35" s="63"/>
      <c r="B35" s="13" t="s">
        <v>30</v>
      </c>
      <c r="C35" s="14" t="s">
        <v>12</v>
      </c>
      <c r="D35" s="62">
        <f>ROUND(D34*0.15,2)</f>
        <v>6.9</v>
      </c>
      <c r="E35" s="86"/>
      <c r="F35" s="88">
        <v>3.2</v>
      </c>
      <c r="G35" s="91"/>
      <c r="H35" s="12">
        <f t="shared" si="13"/>
        <v>3.2</v>
      </c>
      <c r="I35" s="12">
        <f t="shared" si="10"/>
        <v>0</v>
      </c>
      <c r="J35" s="12">
        <f t="shared" si="11"/>
        <v>22.08</v>
      </c>
      <c r="K35" s="12">
        <f t="shared" si="12"/>
        <v>0</v>
      </c>
      <c r="L35" s="12">
        <f t="shared" si="14"/>
        <v>22.08</v>
      </c>
    </row>
    <row r="36" spans="1:13">
      <c r="A36" s="63"/>
      <c r="B36" s="41" t="s">
        <v>52</v>
      </c>
      <c r="C36" s="42" t="s">
        <v>11</v>
      </c>
      <c r="D36" s="98">
        <f>CEILING(D34*1.4,5)</f>
        <v>65</v>
      </c>
      <c r="E36" s="86"/>
      <c r="F36" s="92">
        <v>2.75</v>
      </c>
      <c r="G36" s="91"/>
      <c r="H36" s="12">
        <f t="shared" si="13"/>
        <v>2.75</v>
      </c>
      <c r="I36" s="12">
        <f t="shared" si="10"/>
        <v>0</v>
      </c>
      <c r="J36" s="12">
        <f t="shared" si="11"/>
        <v>178.75</v>
      </c>
      <c r="K36" s="12">
        <f t="shared" si="12"/>
        <v>0</v>
      </c>
      <c r="L36" s="12">
        <f t="shared" si="14"/>
        <v>178.75</v>
      </c>
    </row>
    <row r="37" spans="1:13">
      <c r="A37" s="63"/>
      <c r="B37" s="41" t="s">
        <v>53</v>
      </c>
      <c r="C37" s="14" t="s">
        <v>12</v>
      </c>
      <c r="D37" s="62">
        <f>ROUND(D34*0.4,2)</f>
        <v>18.399999999999999</v>
      </c>
      <c r="E37" s="86"/>
      <c r="F37" s="88">
        <v>2.5099999999999998</v>
      </c>
      <c r="G37" s="91"/>
      <c r="H37" s="12">
        <f t="shared" si="13"/>
        <v>2.5099999999999998</v>
      </c>
      <c r="I37" s="12">
        <f t="shared" si="10"/>
        <v>0</v>
      </c>
      <c r="J37" s="12">
        <f t="shared" si="11"/>
        <v>46.18</v>
      </c>
      <c r="K37" s="12">
        <f t="shared" si="12"/>
        <v>0</v>
      </c>
      <c r="L37" s="12">
        <f t="shared" si="14"/>
        <v>46.18</v>
      </c>
    </row>
    <row r="38" spans="1:13">
      <c r="A38" s="63"/>
      <c r="B38" s="96" t="s">
        <v>54</v>
      </c>
      <c r="C38" s="42" t="s">
        <v>11</v>
      </c>
      <c r="D38" s="15">
        <v>19.8</v>
      </c>
      <c r="E38" s="12">
        <v>2.5</v>
      </c>
      <c r="F38" s="88"/>
      <c r="G38" s="90">
        <v>0.45</v>
      </c>
      <c r="H38" s="11">
        <f t="shared" si="3"/>
        <v>2.95</v>
      </c>
      <c r="I38" s="11">
        <f>ROUND(E38*D38,2)</f>
        <v>49.5</v>
      </c>
      <c r="J38" s="11">
        <f>ROUND(D38*F38,2)</f>
        <v>0</v>
      </c>
      <c r="K38" s="11">
        <f>ROUND(D38*G38,2)</f>
        <v>8.91</v>
      </c>
      <c r="L38" s="11">
        <f t="shared" ref="L38:L40" si="15">ROUND(SUM(I38:K38),2)</f>
        <v>58.41</v>
      </c>
    </row>
    <row r="39" spans="1:13">
      <c r="A39" s="63"/>
      <c r="B39" s="99" t="s">
        <v>55</v>
      </c>
      <c r="C39" s="42" t="s">
        <v>11</v>
      </c>
      <c r="D39" s="62">
        <f>D38</f>
        <v>19.8</v>
      </c>
      <c r="E39" s="90">
        <v>1.32</v>
      </c>
      <c r="F39" s="90"/>
      <c r="G39" s="12">
        <f>ROUND(E39*10%,2)</f>
        <v>0.13</v>
      </c>
      <c r="H39" s="11">
        <f t="shared" si="3"/>
        <v>1.45</v>
      </c>
      <c r="I39" s="12">
        <f t="shared" ref="I39:I45" si="16">ROUND(E39*D39,2)</f>
        <v>26.14</v>
      </c>
      <c r="J39" s="12">
        <f t="shared" ref="J39:J45" si="17">ROUND(D39*F39,2)</f>
        <v>0</v>
      </c>
      <c r="K39" s="12">
        <f t="shared" ref="K39:K45" si="18">ROUND(D39*G39,2)</f>
        <v>2.57</v>
      </c>
      <c r="L39" s="11">
        <f t="shared" si="15"/>
        <v>28.71</v>
      </c>
    </row>
    <row r="40" spans="1:13">
      <c r="A40" s="63"/>
      <c r="B40" s="100" t="s">
        <v>56</v>
      </c>
      <c r="C40" s="42" t="s">
        <v>11</v>
      </c>
      <c r="D40" s="62">
        <f>ROUND(D39*1.1,2)</f>
        <v>21.78</v>
      </c>
      <c r="E40" s="12"/>
      <c r="F40" s="88">
        <v>1.76</v>
      </c>
      <c r="G40" s="12"/>
      <c r="H40" s="11">
        <f t="shared" si="3"/>
        <v>1.76</v>
      </c>
      <c r="I40" s="12">
        <f t="shared" si="16"/>
        <v>0</v>
      </c>
      <c r="J40" s="12">
        <f t="shared" si="17"/>
        <v>38.33</v>
      </c>
      <c r="K40" s="12">
        <f t="shared" si="18"/>
        <v>0</v>
      </c>
      <c r="L40" s="11">
        <f t="shared" si="15"/>
        <v>38.33</v>
      </c>
    </row>
    <row r="41" spans="1:13">
      <c r="A41" s="63"/>
      <c r="B41" s="16" t="s">
        <v>57</v>
      </c>
      <c r="C41" s="56" t="s">
        <v>11</v>
      </c>
      <c r="D41" s="12">
        <f>D39</f>
        <v>19.8</v>
      </c>
      <c r="E41" s="12">
        <v>7</v>
      </c>
      <c r="F41" s="12"/>
      <c r="G41" s="12">
        <v>0.21</v>
      </c>
      <c r="H41" s="11">
        <f t="shared" si="3"/>
        <v>7.21</v>
      </c>
      <c r="I41" s="11">
        <f t="shared" si="16"/>
        <v>138.6</v>
      </c>
      <c r="J41" s="11">
        <f t="shared" si="17"/>
        <v>0</v>
      </c>
      <c r="K41" s="11">
        <f t="shared" si="18"/>
        <v>4.16</v>
      </c>
      <c r="L41" s="11">
        <f t="shared" ref="L41:L45" si="19">ROUND(SUM(I41:K41),2)</f>
        <v>142.76</v>
      </c>
      <c r="M41" s="94"/>
    </row>
    <row r="42" spans="1:13">
      <c r="A42" s="63"/>
      <c r="B42" s="101" t="s">
        <v>58</v>
      </c>
      <c r="C42" s="56" t="s">
        <v>11</v>
      </c>
      <c r="D42" s="12">
        <f>ROUND(D41*1.1,2)</f>
        <v>21.78</v>
      </c>
      <c r="E42" s="12"/>
      <c r="F42" s="12">
        <v>11.4</v>
      </c>
      <c r="G42" s="12"/>
      <c r="H42" s="11">
        <f t="shared" si="3"/>
        <v>11.4</v>
      </c>
      <c r="I42" s="11">
        <f t="shared" si="16"/>
        <v>0</v>
      </c>
      <c r="J42" s="11">
        <f t="shared" si="17"/>
        <v>248.29</v>
      </c>
      <c r="K42" s="11">
        <f t="shared" si="18"/>
        <v>0</v>
      </c>
      <c r="L42" s="11">
        <f t="shared" si="19"/>
        <v>248.29</v>
      </c>
    </row>
    <row r="43" spans="1:13">
      <c r="A43" s="63"/>
      <c r="B43" s="16" t="s">
        <v>59</v>
      </c>
      <c r="C43" s="14" t="s">
        <v>5</v>
      </c>
      <c r="D43" s="12">
        <v>16</v>
      </c>
      <c r="E43" s="12">
        <v>3</v>
      </c>
      <c r="F43" s="12"/>
      <c r="G43" s="12">
        <v>0.21</v>
      </c>
      <c r="H43" s="11">
        <f t="shared" si="3"/>
        <v>3.21</v>
      </c>
      <c r="I43" s="12">
        <f t="shared" si="16"/>
        <v>48</v>
      </c>
      <c r="J43" s="12">
        <f t="shared" si="17"/>
        <v>0</v>
      </c>
      <c r="K43" s="12">
        <f t="shared" si="18"/>
        <v>3.36</v>
      </c>
      <c r="L43" s="11">
        <f t="shared" si="19"/>
        <v>51.36</v>
      </c>
    </row>
    <row r="44" spans="1:13">
      <c r="A44" s="63"/>
      <c r="B44" s="13" t="s">
        <v>60</v>
      </c>
      <c r="C44" s="14" t="s">
        <v>61</v>
      </c>
      <c r="D44" s="62">
        <f>ROUND(D43/0.4*1.1/100,2)</f>
        <v>0.44</v>
      </c>
      <c r="E44" s="86"/>
      <c r="F44" s="87">
        <v>19.5</v>
      </c>
      <c r="G44" s="12"/>
      <c r="H44" s="11">
        <f t="shared" si="3"/>
        <v>19.5</v>
      </c>
      <c r="I44" s="11">
        <f t="shared" si="16"/>
        <v>0</v>
      </c>
      <c r="J44" s="11">
        <f t="shared" si="17"/>
        <v>8.58</v>
      </c>
      <c r="K44" s="11">
        <f t="shared" si="18"/>
        <v>0</v>
      </c>
      <c r="L44" s="11">
        <f t="shared" si="19"/>
        <v>8.58</v>
      </c>
    </row>
    <row r="45" spans="1:13">
      <c r="A45" s="63"/>
      <c r="B45" s="101" t="s">
        <v>62</v>
      </c>
      <c r="C45" s="14" t="s">
        <v>5</v>
      </c>
      <c r="D45" s="12">
        <f>CEILING(D43*1.1,2.4)</f>
        <v>19.2</v>
      </c>
      <c r="E45" s="12"/>
      <c r="F45" s="12">
        <v>2.0499999999999998</v>
      </c>
      <c r="G45" s="12"/>
      <c r="H45" s="11">
        <f t="shared" si="3"/>
        <v>2.0499999999999998</v>
      </c>
      <c r="I45" s="11">
        <f t="shared" si="16"/>
        <v>0</v>
      </c>
      <c r="J45" s="11">
        <f t="shared" si="17"/>
        <v>39.36</v>
      </c>
      <c r="K45" s="11">
        <f t="shared" si="18"/>
        <v>0</v>
      </c>
      <c r="L45" s="11">
        <f t="shared" si="19"/>
        <v>39.36</v>
      </c>
    </row>
    <row r="46" spans="1:13">
      <c r="A46" s="79"/>
      <c r="B46" s="58" t="s">
        <v>80</v>
      </c>
      <c r="C46" s="61"/>
      <c r="D46" s="59"/>
      <c r="E46" s="59"/>
      <c r="F46" s="59"/>
      <c r="G46" s="60"/>
      <c r="H46" s="59"/>
      <c r="I46" s="59"/>
      <c r="J46" s="59"/>
      <c r="K46" s="59"/>
      <c r="L46" s="59"/>
    </row>
    <row r="47" spans="1:13">
      <c r="A47" s="63"/>
      <c r="B47" s="107" t="s">
        <v>81</v>
      </c>
      <c r="C47" s="56" t="s">
        <v>11</v>
      </c>
      <c r="D47" s="56">
        <v>10</v>
      </c>
      <c r="E47" s="54">
        <v>2.5299999999999998</v>
      </c>
      <c r="F47" s="50"/>
      <c r="G47" s="108">
        <f t="shared" ref="G47" si="20">ROUND(E47*10%,2)</f>
        <v>0.25</v>
      </c>
      <c r="H47" s="11">
        <f t="shared" ref="H47" si="21">ROUND(SUM(E47:G47),2)</f>
        <v>2.78</v>
      </c>
      <c r="I47" s="55">
        <f t="shared" ref="I47:I48" si="22">ROUND(E47*D47,2)</f>
        <v>25.3</v>
      </c>
      <c r="J47" s="55">
        <f t="shared" ref="J47" si="23">ROUND(F47*D47,2)</f>
        <v>0</v>
      </c>
      <c r="K47" s="55">
        <f t="shared" ref="K47" si="24">ROUND(G47*D47,2)</f>
        <v>2.5</v>
      </c>
      <c r="L47" s="55">
        <f t="shared" ref="L47:L48" si="25">ROUND(SUM(I47:K47),2)</f>
        <v>27.8</v>
      </c>
    </row>
    <row r="48" spans="1:13" s="110" customFormat="1">
      <c r="A48" s="63"/>
      <c r="B48" s="109" t="s">
        <v>82</v>
      </c>
      <c r="C48" s="14" t="s">
        <v>83</v>
      </c>
      <c r="D48" s="11">
        <v>1</v>
      </c>
      <c r="E48" s="12">
        <v>1000</v>
      </c>
      <c r="F48" s="12">
        <v>700</v>
      </c>
      <c r="G48" s="108">
        <v>300</v>
      </c>
      <c r="H48" s="11">
        <f>ROUND(SUM(E48:G48),2)</f>
        <v>2000</v>
      </c>
      <c r="I48" s="11">
        <f t="shared" si="22"/>
        <v>1000</v>
      </c>
      <c r="J48" s="11">
        <f t="shared" ref="J48" si="26">ROUND(D48*F48,2)</f>
        <v>700</v>
      </c>
      <c r="K48" s="11">
        <f t="shared" ref="K48" si="27">ROUND(D48*G48,2)</f>
        <v>300</v>
      </c>
      <c r="L48" s="11">
        <f t="shared" si="25"/>
        <v>2000</v>
      </c>
    </row>
    <row r="49" spans="1:12">
      <c r="A49" s="63"/>
      <c r="B49" s="107" t="s">
        <v>84</v>
      </c>
      <c r="C49" s="56" t="s">
        <v>11</v>
      </c>
      <c r="D49" s="56">
        <v>10</v>
      </c>
      <c r="E49" s="54">
        <v>8.8000000000000007</v>
      </c>
      <c r="F49" s="50">
        <v>0.08</v>
      </c>
      <c r="G49" s="108">
        <f t="shared" ref="G49" si="28">ROUND(E49*10%,2)</f>
        <v>0.88</v>
      </c>
      <c r="H49" s="11">
        <f t="shared" ref="H49" si="29">ROUND(SUM(E49:G49),2)</f>
        <v>9.76</v>
      </c>
      <c r="I49" s="55">
        <f t="shared" ref="I49:I50" si="30">ROUND(E49*D49,2)</f>
        <v>88</v>
      </c>
      <c r="J49" s="55">
        <f t="shared" ref="J49" si="31">ROUND(F49*D49,2)</f>
        <v>0.8</v>
      </c>
      <c r="K49" s="55">
        <f t="shared" ref="K49" si="32">ROUND(G49*D49,2)</f>
        <v>8.8000000000000007</v>
      </c>
      <c r="L49" s="55">
        <f t="shared" ref="L49:L50" si="33">ROUND(SUM(I49:K49),2)</f>
        <v>97.6</v>
      </c>
    </row>
    <row r="50" spans="1:12">
      <c r="A50" s="82"/>
      <c r="B50" s="16" t="s">
        <v>85</v>
      </c>
      <c r="C50" s="95" t="s">
        <v>86</v>
      </c>
      <c r="D50" s="12">
        <v>2</v>
      </c>
      <c r="E50" s="50">
        <v>17.600000000000001</v>
      </c>
      <c r="F50" s="51"/>
      <c r="G50" s="51">
        <v>26.4</v>
      </c>
      <c r="H50" s="12">
        <f t="shared" ref="H50" si="34">ROUND(SUM(E50:G50),2)</f>
        <v>44</v>
      </c>
      <c r="I50" s="12">
        <f t="shared" si="30"/>
        <v>35.200000000000003</v>
      </c>
      <c r="J50" s="12">
        <f t="shared" ref="J50" si="35">ROUND(D50*F50,2)</f>
        <v>0</v>
      </c>
      <c r="K50" s="12">
        <f t="shared" ref="K50" si="36">ROUND(D50*G50,2)</f>
        <v>52.8</v>
      </c>
      <c r="L50" s="12">
        <f t="shared" si="33"/>
        <v>88</v>
      </c>
    </row>
    <row r="51" spans="1:12">
      <c r="A51" s="79"/>
      <c r="B51" s="58" t="s">
        <v>88</v>
      </c>
      <c r="C51" s="61"/>
      <c r="D51" s="59"/>
      <c r="E51" s="59"/>
      <c r="F51" s="59"/>
      <c r="G51" s="60"/>
      <c r="H51" s="59"/>
      <c r="I51" s="59"/>
      <c r="J51" s="59"/>
      <c r="K51" s="59"/>
      <c r="L51" s="59"/>
    </row>
    <row r="52" spans="1:12">
      <c r="A52" s="115"/>
      <c r="B52" s="116" t="s">
        <v>81</v>
      </c>
      <c r="C52" s="117" t="s">
        <v>11</v>
      </c>
      <c r="D52" s="117">
        <v>20</v>
      </c>
      <c r="E52" s="118">
        <v>2.5299999999999998</v>
      </c>
      <c r="F52" s="119"/>
      <c r="G52" s="120">
        <f t="shared" ref="G52" si="37">ROUND(E52*10%,2)</f>
        <v>0.25</v>
      </c>
      <c r="H52" s="121">
        <f t="shared" ref="H52" si="38">ROUND(SUM(E52:G52),2)</f>
        <v>2.78</v>
      </c>
      <c r="I52" s="122">
        <f t="shared" ref="I52:I58" si="39">ROUND(E52*D52,2)</f>
        <v>50.6</v>
      </c>
      <c r="J52" s="122">
        <f t="shared" ref="J52" si="40">ROUND(F52*D52,2)</f>
        <v>0</v>
      </c>
      <c r="K52" s="122">
        <f t="shared" ref="K52" si="41">ROUND(G52*D52,2)</f>
        <v>5</v>
      </c>
      <c r="L52" s="122">
        <f t="shared" ref="L52:L54" si="42">ROUND(SUM(I52:K52),2)</f>
        <v>55.6</v>
      </c>
    </row>
    <row r="53" spans="1:12">
      <c r="A53" s="115"/>
      <c r="B53" s="116" t="s">
        <v>87</v>
      </c>
      <c r="C53" s="117" t="s">
        <v>11</v>
      </c>
      <c r="D53" s="117">
        <f>D52</f>
        <v>20</v>
      </c>
      <c r="E53" s="118">
        <v>8.8000000000000007</v>
      </c>
      <c r="F53" s="119">
        <v>21</v>
      </c>
      <c r="G53" s="120">
        <f t="shared" ref="G53" si="43">ROUND(E53*10%,2)</f>
        <v>0.88</v>
      </c>
      <c r="H53" s="121">
        <f t="shared" ref="H53" si="44">ROUND(SUM(E53:G53),2)</f>
        <v>30.68</v>
      </c>
      <c r="I53" s="122">
        <f t="shared" si="39"/>
        <v>176</v>
      </c>
      <c r="J53" s="122">
        <f t="shared" ref="J53" si="45">ROUND(F53*D53,2)</f>
        <v>420</v>
      </c>
      <c r="K53" s="122">
        <f t="shared" ref="K53" si="46">ROUND(G53*D53,2)</f>
        <v>17.600000000000001</v>
      </c>
      <c r="L53" s="122">
        <f t="shared" si="42"/>
        <v>613.6</v>
      </c>
    </row>
    <row r="54" spans="1:12">
      <c r="A54" s="115"/>
      <c r="B54" s="123" t="s">
        <v>68</v>
      </c>
      <c r="C54" s="124" t="s">
        <v>11</v>
      </c>
      <c r="D54" s="124">
        <v>10</v>
      </c>
      <c r="E54" s="118">
        <v>1.6</v>
      </c>
      <c r="F54" s="118"/>
      <c r="G54" s="120">
        <v>0.22</v>
      </c>
      <c r="H54" s="121">
        <f t="shared" ref="H54" si="47">ROUND(SUM(E54:G54),2)</f>
        <v>1.82</v>
      </c>
      <c r="I54" s="121">
        <f t="shared" si="39"/>
        <v>16</v>
      </c>
      <c r="J54" s="121">
        <f t="shared" ref="J54" si="48">ROUND(D54*F54,2)</f>
        <v>0</v>
      </c>
      <c r="K54" s="121">
        <f t="shared" ref="K54" si="49">ROUND(D54*G54,2)</f>
        <v>2.2000000000000002</v>
      </c>
      <c r="L54" s="121">
        <f t="shared" si="42"/>
        <v>18.2</v>
      </c>
    </row>
    <row r="55" spans="1:12">
      <c r="A55" s="115"/>
      <c r="B55" s="125" t="s">
        <v>89</v>
      </c>
      <c r="C55" s="126" t="s">
        <v>11</v>
      </c>
      <c r="D55" s="121">
        <f>D54</f>
        <v>10</v>
      </c>
      <c r="E55" s="121">
        <v>2.15</v>
      </c>
      <c r="F55" s="121"/>
      <c r="G55" s="120">
        <v>0.11550000000000002</v>
      </c>
      <c r="H55" s="121">
        <f t="shared" ref="H55:H57" si="50">ROUND(E55+F55+G55,2)</f>
        <v>2.27</v>
      </c>
      <c r="I55" s="121">
        <f t="shared" si="39"/>
        <v>21.5</v>
      </c>
      <c r="J55" s="121">
        <f t="shared" ref="J55:J57" si="51">ROUND(F55*D55,2)</f>
        <v>0</v>
      </c>
      <c r="K55" s="121">
        <f t="shared" ref="K55:K57" si="52">ROUND(G55*D55,2)</f>
        <v>1.1599999999999999</v>
      </c>
      <c r="L55" s="121">
        <f t="shared" ref="L55:L57" si="53">ROUND(I55+J55+K55,2)</f>
        <v>22.66</v>
      </c>
    </row>
    <row r="56" spans="1:12">
      <c r="A56" s="115"/>
      <c r="B56" s="116" t="s">
        <v>90</v>
      </c>
      <c r="C56" s="117" t="s">
        <v>11</v>
      </c>
      <c r="D56" s="117">
        <f>CEILING(D55*1.1,3.12)</f>
        <v>12.48</v>
      </c>
      <c r="E56" s="118"/>
      <c r="F56" s="119">
        <v>1.61</v>
      </c>
      <c r="G56" s="120">
        <v>0</v>
      </c>
      <c r="H56" s="121">
        <f t="shared" si="50"/>
        <v>1.61</v>
      </c>
      <c r="I56" s="122">
        <f t="shared" si="39"/>
        <v>0</v>
      </c>
      <c r="J56" s="122">
        <f t="shared" si="51"/>
        <v>20.09</v>
      </c>
      <c r="K56" s="122">
        <f t="shared" si="52"/>
        <v>0</v>
      </c>
      <c r="L56" s="122">
        <f t="shared" si="53"/>
        <v>20.09</v>
      </c>
    </row>
    <row r="57" spans="1:12">
      <c r="A57" s="115"/>
      <c r="B57" s="127" t="s">
        <v>91</v>
      </c>
      <c r="C57" s="117" t="s">
        <v>11</v>
      </c>
      <c r="D57" s="121">
        <f>D55</f>
        <v>10</v>
      </c>
      <c r="E57" s="119"/>
      <c r="F57" s="119">
        <v>0.64</v>
      </c>
      <c r="G57" s="119">
        <v>0</v>
      </c>
      <c r="H57" s="121">
        <f t="shared" si="50"/>
        <v>0.64</v>
      </c>
      <c r="I57" s="121">
        <f t="shared" si="39"/>
        <v>0</v>
      </c>
      <c r="J57" s="121">
        <f t="shared" si="51"/>
        <v>6.4</v>
      </c>
      <c r="K57" s="121">
        <f t="shared" si="52"/>
        <v>0</v>
      </c>
      <c r="L57" s="121">
        <f t="shared" si="53"/>
        <v>6.4</v>
      </c>
    </row>
    <row r="58" spans="1:12" ht="24">
      <c r="A58" s="115"/>
      <c r="B58" s="127" t="s">
        <v>92</v>
      </c>
      <c r="C58" s="126" t="s">
        <v>93</v>
      </c>
      <c r="D58" s="121">
        <v>2</v>
      </c>
      <c r="E58" s="118">
        <v>12.1</v>
      </c>
      <c r="F58" s="119"/>
      <c r="G58" s="121">
        <f t="shared" ref="G58" si="54">ROUND(E58*10%,2)</f>
        <v>1.21</v>
      </c>
      <c r="H58" s="121">
        <f t="shared" ref="H58" si="55">ROUND(SUM(E58:G58),2)</f>
        <v>13.31</v>
      </c>
      <c r="I58" s="121">
        <f t="shared" si="39"/>
        <v>24.2</v>
      </c>
      <c r="J58" s="121">
        <f t="shared" ref="J58" si="56">ROUND(D58*F58,2)</f>
        <v>0</v>
      </c>
      <c r="K58" s="121">
        <f t="shared" ref="K58" si="57">ROUND(D58*G58,2)</f>
        <v>2.42</v>
      </c>
      <c r="L58" s="121">
        <f t="shared" ref="L58" si="58">ROUND(SUM(I58:K58),2)</f>
        <v>26.62</v>
      </c>
    </row>
    <row r="59" spans="1:12">
      <c r="A59" s="79"/>
      <c r="B59" s="58"/>
      <c r="C59" s="61"/>
      <c r="D59" s="59"/>
      <c r="E59" s="59"/>
      <c r="F59" s="59"/>
      <c r="G59" s="60"/>
      <c r="H59" s="59"/>
      <c r="I59" s="59"/>
      <c r="J59" s="59"/>
      <c r="K59" s="59"/>
      <c r="L59" s="59"/>
    </row>
    <row r="60" spans="1:12">
      <c r="A60" s="82"/>
      <c r="B60" s="80" t="s">
        <v>35</v>
      </c>
      <c r="C60" s="53" t="s">
        <v>26</v>
      </c>
      <c r="D60" s="62">
        <v>16</v>
      </c>
      <c r="E60" s="52">
        <v>6.8</v>
      </c>
      <c r="F60" s="51"/>
      <c r="G60" s="51">
        <f>ROUND(E60*10%,2)</f>
        <v>0.68</v>
      </c>
      <c r="H60" s="12">
        <f>ROUND(SUM(E60:G60),2)</f>
        <v>7.48</v>
      </c>
      <c r="I60" s="12">
        <f>ROUND(E60*D60,2)</f>
        <v>108.8</v>
      </c>
      <c r="J60" s="12">
        <f>ROUND(D60*F60,2)</f>
        <v>0</v>
      </c>
      <c r="K60" s="12">
        <f>ROUND(D60*G60,2)</f>
        <v>10.88</v>
      </c>
      <c r="L60" s="12">
        <f>ROUND(SUM(I60:K60),2)</f>
        <v>119.68</v>
      </c>
    </row>
    <row r="61" spans="1:12">
      <c r="A61" s="83"/>
      <c r="B61" s="57" t="s">
        <v>49</v>
      </c>
      <c r="C61" s="56" t="s">
        <v>29</v>
      </c>
      <c r="D61" s="56">
        <v>1</v>
      </c>
      <c r="E61" s="54">
        <v>65</v>
      </c>
      <c r="F61" s="50">
        <f>0.7*60</f>
        <v>42</v>
      </c>
      <c r="G61" s="50">
        <f>0.2*60</f>
        <v>12</v>
      </c>
      <c r="H61" s="50">
        <f t="shared" ref="H61:H62" si="59">ROUND(SUM(E61:G61),2)</f>
        <v>119</v>
      </c>
      <c r="I61" s="55">
        <f t="shared" ref="I61:I62" si="60">ROUND(E61*D61,2)</f>
        <v>65</v>
      </c>
      <c r="J61" s="55">
        <f t="shared" ref="J61:J62" si="61">ROUND(F61*D61,2)</f>
        <v>42</v>
      </c>
      <c r="K61" s="55">
        <f t="shared" ref="K61:K62" si="62">ROUND(G61*D61,2)</f>
        <v>12</v>
      </c>
      <c r="L61" s="55">
        <f t="shared" ref="L61:L62" si="63">ROUND(SUM(I61:K61),2)</f>
        <v>119</v>
      </c>
    </row>
    <row r="62" spans="1:12">
      <c r="A62" s="83"/>
      <c r="B62" s="57" t="s">
        <v>47</v>
      </c>
      <c r="C62" s="56" t="s">
        <v>29</v>
      </c>
      <c r="D62" s="56">
        <v>1</v>
      </c>
      <c r="E62" s="54">
        <v>141</v>
      </c>
      <c r="F62" s="50">
        <f>0.42*60</f>
        <v>25.2</v>
      </c>
      <c r="G62" s="50">
        <f>ROUND(60*0.5,2)</f>
        <v>30</v>
      </c>
      <c r="H62" s="50">
        <f t="shared" si="59"/>
        <v>196.2</v>
      </c>
      <c r="I62" s="55">
        <f t="shared" si="60"/>
        <v>141</v>
      </c>
      <c r="J62" s="55">
        <f t="shared" si="61"/>
        <v>25.2</v>
      </c>
      <c r="K62" s="55">
        <f t="shared" si="62"/>
        <v>30</v>
      </c>
      <c r="L62" s="55">
        <f t="shared" si="63"/>
        <v>196.2</v>
      </c>
    </row>
    <row r="63" spans="1:12">
      <c r="A63" s="83"/>
      <c r="B63" s="16" t="s">
        <v>48</v>
      </c>
      <c r="C63" s="14" t="s">
        <v>28</v>
      </c>
      <c r="D63" s="15">
        <v>1</v>
      </c>
      <c r="E63" s="86">
        <v>22.93</v>
      </c>
      <c r="F63" s="92"/>
      <c r="G63" s="93">
        <v>61.7</v>
      </c>
      <c r="H63" s="50">
        <f t="shared" ref="H63" si="64">ROUND(SUM(E63:G63),2)</f>
        <v>84.63</v>
      </c>
      <c r="I63" s="11">
        <f t="shared" ref="I63" si="65">ROUND(E63*D63,2)</f>
        <v>22.93</v>
      </c>
      <c r="J63" s="11">
        <f>ROUND(D63*F63,2)</f>
        <v>0</v>
      </c>
      <c r="K63" s="11">
        <f>ROUND(D63*G63,2)</f>
        <v>61.7</v>
      </c>
      <c r="L63" s="11">
        <f t="shared" ref="L63" si="66">ROUND(SUM(I63:K63),2)</f>
        <v>84.63</v>
      </c>
    </row>
    <row r="64" spans="1:12">
      <c r="A64" s="17"/>
      <c r="B64" s="18" t="s">
        <v>13</v>
      </c>
      <c r="C64" s="77"/>
      <c r="D64" s="19"/>
      <c r="E64" s="19"/>
      <c r="F64" s="19"/>
      <c r="G64" s="19"/>
      <c r="H64" s="19"/>
      <c r="I64" s="19">
        <f>SUM(I15:I63)</f>
        <v>2883.3699999999994</v>
      </c>
      <c r="J64" s="19">
        <f>SUM(J15:J63)</f>
        <v>2070.5699999999997</v>
      </c>
      <c r="K64" s="19">
        <f>SUM(K15:K63)</f>
        <v>584.92000000000007</v>
      </c>
      <c r="L64" s="19">
        <f>SUM(L15:L63)</f>
        <v>5538.8600000000006</v>
      </c>
    </row>
    <row r="65" spans="1:18">
      <c r="A65" s="21"/>
      <c r="B65" s="71" t="s">
        <v>31</v>
      </c>
      <c r="C65" s="72">
        <v>7.0000000000000007E-2</v>
      </c>
      <c r="D65" s="12"/>
      <c r="E65" s="12"/>
      <c r="F65" s="12"/>
      <c r="G65" s="12"/>
      <c r="H65" s="12"/>
      <c r="I65" s="12"/>
      <c r="J65" s="12">
        <f>ROUND(J64*C65+40,2)</f>
        <v>184.94</v>
      </c>
      <c r="K65" s="12"/>
      <c r="L65" s="12">
        <f>J65</f>
        <v>184.94</v>
      </c>
    </row>
    <row r="66" spans="1:18">
      <c r="A66" s="73"/>
      <c r="B66" s="74" t="s">
        <v>27</v>
      </c>
      <c r="C66" s="63"/>
      <c r="D66" s="12"/>
      <c r="E66" s="12"/>
      <c r="F66" s="12"/>
      <c r="G66" s="12"/>
      <c r="H66" s="12"/>
      <c r="I66" s="75">
        <f>I65+I64</f>
        <v>2883.3699999999994</v>
      </c>
      <c r="J66" s="75">
        <f>J65+J64</f>
        <v>2255.5099999999998</v>
      </c>
      <c r="K66" s="75">
        <f>K65+K64</f>
        <v>584.92000000000007</v>
      </c>
      <c r="L66" s="75">
        <f>L65+L64</f>
        <v>5723.8</v>
      </c>
    </row>
    <row r="67" spans="1:18">
      <c r="A67" s="21"/>
      <c r="B67" s="22" t="s">
        <v>33</v>
      </c>
      <c r="C67" s="72">
        <v>0.09</v>
      </c>
      <c r="D67" s="20"/>
      <c r="E67" s="20"/>
      <c r="F67" s="20"/>
      <c r="G67" s="20"/>
      <c r="H67" s="20"/>
      <c r="I67" s="20"/>
      <c r="J67" s="20"/>
      <c r="K67" s="20"/>
      <c r="L67" s="20">
        <f>ROUND(L66*C67,2)</f>
        <v>515.14</v>
      </c>
    </row>
    <row r="68" spans="1:18">
      <c r="A68" s="21"/>
      <c r="B68" s="22" t="s">
        <v>34</v>
      </c>
      <c r="C68" s="72">
        <v>7.0000000000000007E-2</v>
      </c>
      <c r="D68" s="20"/>
      <c r="E68" s="20"/>
      <c r="F68" s="20"/>
      <c r="G68" s="20"/>
      <c r="H68" s="20"/>
      <c r="I68" s="20"/>
      <c r="J68" s="20"/>
      <c r="K68" s="20"/>
      <c r="L68" s="20">
        <f>ROUND(L66*C68,2)</f>
        <v>400.67</v>
      </c>
    </row>
    <row r="69" spans="1:18">
      <c r="A69" s="21"/>
      <c r="B69" s="22" t="s">
        <v>14</v>
      </c>
      <c r="C69" s="76">
        <v>0.2359</v>
      </c>
      <c r="D69" s="20"/>
      <c r="E69" s="20"/>
      <c r="F69" s="20"/>
      <c r="G69" s="20"/>
      <c r="H69" s="20"/>
      <c r="I69" s="20">
        <f>ROUND(I66*C69,2)</f>
        <v>680.19</v>
      </c>
      <c r="J69" s="20"/>
      <c r="K69" s="20"/>
      <c r="L69" s="20">
        <f>SUM(I69:K69)</f>
        <v>680.19</v>
      </c>
    </row>
    <row r="70" spans="1:18">
      <c r="A70" s="67"/>
      <c r="B70" s="68" t="s">
        <v>32</v>
      </c>
      <c r="C70" s="70"/>
      <c r="D70" s="69"/>
      <c r="E70" s="69"/>
      <c r="F70" s="69"/>
      <c r="G70" s="69"/>
      <c r="H70" s="69"/>
      <c r="I70" s="69"/>
      <c r="J70" s="69"/>
      <c r="K70" s="69"/>
      <c r="L70" s="69">
        <f>SUM(L66:L69)</f>
        <v>7319.8000000000011</v>
      </c>
    </row>
    <row r="71" spans="1:18">
      <c r="A71" s="21"/>
      <c r="B71" s="22" t="s">
        <v>24</v>
      </c>
      <c r="C71" s="76">
        <v>0.21</v>
      </c>
      <c r="D71" s="20"/>
      <c r="E71" s="20"/>
      <c r="F71" s="20"/>
      <c r="G71" s="20"/>
      <c r="H71" s="20"/>
      <c r="I71" s="20"/>
      <c r="J71" s="20"/>
      <c r="K71" s="20"/>
      <c r="L71" s="20">
        <f>ROUND(L70*C71,2)</f>
        <v>1537.16</v>
      </c>
    </row>
    <row r="72" spans="1:18">
      <c r="A72" s="21"/>
      <c r="B72" s="22" t="s">
        <v>25</v>
      </c>
      <c r="C72" s="76"/>
      <c r="D72" s="20"/>
      <c r="E72" s="20"/>
      <c r="F72" s="20"/>
      <c r="G72" s="20"/>
      <c r="H72" s="20"/>
      <c r="I72" s="20"/>
      <c r="J72" s="20"/>
      <c r="K72" s="20"/>
      <c r="L72" s="20">
        <f>L70+L71</f>
        <v>8856.9600000000009</v>
      </c>
    </row>
    <row r="73" spans="1:18">
      <c r="A73" s="23"/>
      <c r="B73" s="24"/>
      <c r="C73" s="24"/>
      <c r="D73" s="24"/>
      <c r="E73" s="24"/>
      <c r="F73" s="24"/>
      <c r="G73" s="24"/>
      <c r="H73" s="24"/>
      <c r="I73" s="24"/>
      <c r="J73" s="24"/>
      <c r="K73" s="24"/>
      <c r="L73" s="24"/>
    </row>
    <row r="74" spans="1:18">
      <c r="A74" s="64"/>
      <c r="B74" s="24" t="s">
        <v>36</v>
      </c>
      <c r="C74" s="24"/>
      <c r="D74" s="24"/>
      <c r="E74" s="24"/>
      <c r="F74" s="24"/>
      <c r="G74" s="24"/>
      <c r="H74" s="24"/>
      <c r="I74" s="24"/>
      <c r="J74" s="24"/>
      <c r="K74" s="24"/>
      <c r="L74" s="24"/>
    </row>
    <row r="75" spans="1:18">
      <c r="A75" s="64"/>
      <c r="B75" s="84" t="s">
        <v>37</v>
      </c>
      <c r="C75" s="84"/>
      <c r="D75" s="85"/>
      <c r="E75" s="84"/>
      <c r="F75" s="84"/>
      <c r="G75" s="84"/>
      <c r="H75" s="84"/>
      <c r="I75" s="24"/>
      <c r="J75" s="24"/>
      <c r="K75" s="24"/>
      <c r="L75" s="24"/>
    </row>
    <row r="76" spans="1:18">
      <c r="A76" s="64"/>
      <c r="B76" s="84" t="s">
        <v>44</v>
      </c>
      <c r="C76" s="84"/>
      <c r="D76" s="85"/>
      <c r="E76" s="84"/>
      <c r="F76" s="84"/>
      <c r="G76" s="84"/>
      <c r="H76" s="84"/>
      <c r="I76" s="24"/>
      <c r="J76" s="24"/>
      <c r="K76" s="24"/>
      <c r="L76" s="24"/>
    </row>
    <row r="77" spans="1:18">
      <c r="A77" s="64"/>
      <c r="B77" s="84" t="s">
        <v>45</v>
      </c>
      <c r="C77" s="84"/>
      <c r="D77" s="85"/>
      <c r="E77" s="84"/>
      <c r="F77" s="84"/>
      <c r="G77" s="84"/>
      <c r="H77" s="84"/>
      <c r="I77" s="24"/>
      <c r="J77" s="24"/>
      <c r="K77" s="24"/>
      <c r="L77" s="24"/>
    </row>
    <row r="78" spans="1:18">
      <c r="A78" s="64"/>
      <c r="B78" s="84" t="s">
        <v>96</v>
      </c>
      <c r="C78" s="84"/>
      <c r="D78" s="85"/>
      <c r="E78" s="84"/>
      <c r="F78" s="84"/>
      <c r="G78" s="84"/>
      <c r="H78" s="84"/>
      <c r="I78" s="24"/>
      <c r="J78" s="24"/>
      <c r="K78" s="24"/>
      <c r="L78" s="24"/>
    </row>
    <row r="79" spans="1:18">
      <c r="A79" s="64"/>
      <c r="B79" s="84"/>
      <c r="C79" s="84"/>
      <c r="D79" s="85"/>
      <c r="E79" s="84"/>
      <c r="F79" s="84"/>
      <c r="G79" s="84"/>
      <c r="H79" s="84"/>
      <c r="I79" s="24"/>
      <c r="J79" s="24"/>
      <c r="K79" s="24"/>
      <c r="L79" s="24"/>
      <c r="N79" s="64"/>
      <c r="O79" s="64"/>
      <c r="P79" s="64"/>
      <c r="Q79" s="64"/>
      <c r="R79" s="64"/>
    </row>
    <row r="80" spans="1:18">
      <c r="A80" s="23"/>
      <c r="B80" s="45" t="s">
        <v>1</v>
      </c>
      <c r="C80" s="46"/>
      <c r="D80" s="47"/>
      <c r="H80" s="48" t="s">
        <v>2</v>
      </c>
      <c r="I80" s="29"/>
      <c r="J80" s="27"/>
      <c r="K80" s="27"/>
      <c r="L80" s="24"/>
      <c r="N80" s="64"/>
      <c r="O80" s="64"/>
      <c r="P80" s="64"/>
      <c r="Q80" s="64"/>
      <c r="R80" s="64"/>
    </row>
    <row r="81" spans="2:8" ht="15.75">
      <c r="B81" s="89" t="s">
        <v>41</v>
      </c>
      <c r="H81" s="49" t="s">
        <v>4</v>
      </c>
    </row>
    <row r="82" spans="2:8">
      <c r="B82"/>
      <c r="H82" s="43"/>
    </row>
    <row r="83" spans="2:8" ht="15.75">
      <c r="B83" s="89" t="s">
        <v>42</v>
      </c>
      <c r="H83" s="44"/>
    </row>
    <row r="84" spans="2:8" ht="15.75">
      <c r="B84" s="89" t="s">
        <v>43</v>
      </c>
      <c r="H84" s="81" t="s">
        <v>15</v>
      </c>
    </row>
  </sheetData>
  <dataConsolidate/>
  <mergeCells count="8">
    <mergeCell ref="E13:H13"/>
    <mergeCell ref="I13:L13"/>
    <mergeCell ref="A5:L5"/>
    <mergeCell ref="A7:L7"/>
    <mergeCell ref="A13:A14"/>
    <mergeCell ref="B13:B14"/>
    <mergeCell ref="C13:C14"/>
    <mergeCell ref="D13:D14"/>
  </mergeCells>
  <conditionalFormatting sqref="B15">
    <cfRule type="expression" priority="318" stopIfTrue="1">
      <formula>#REF!</formula>
    </cfRule>
  </conditionalFormatting>
  <conditionalFormatting sqref="B21">
    <cfRule type="expression" priority="42" stopIfTrue="1">
      <formula>#REF!</formula>
    </cfRule>
  </conditionalFormatting>
  <conditionalFormatting sqref="B46">
    <cfRule type="expression" priority="58" stopIfTrue="1">
      <formula>#REF!</formula>
    </cfRule>
  </conditionalFormatting>
  <conditionalFormatting sqref="B48">
    <cfRule type="expression" priority="33" stopIfTrue="1">
      <formula>#REF!</formula>
    </cfRule>
  </conditionalFormatting>
  <conditionalFormatting sqref="B50">
    <cfRule type="expression" priority="27" stopIfTrue="1">
      <formula>#REF!</formula>
    </cfRule>
  </conditionalFormatting>
  <conditionalFormatting sqref="B59">
    <cfRule type="expression" priority="221" stopIfTrue="1">
      <formula>#REF!</formula>
    </cfRule>
  </conditionalFormatting>
  <conditionalFormatting sqref="E27:F28">
    <cfRule type="expression" priority="36" stopIfTrue="1">
      <formula>$F$2441</formula>
    </cfRule>
    <cfRule type="expression" priority="38" stopIfTrue="1">
      <formula>$F$2488</formula>
    </cfRule>
    <cfRule type="expression" priority="40" stopIfTrue="1">
      <formula>$F$2392</formula>
    </cfRule>
  </conditionalFormatting>
  <conditionalFormatting sqref="E50:F50">
    <cfRule type="expression" priority="28" stopIfTrue="1">
      <formula>$F$1896</formula>
    </cfRule>
  </conditionalFormatting>
  <conditionalFormatting sqref="F17">
    <cfRule type="expression" priority="63" stopIfTrue="1">
      <formula>$F$2659</formula>
    </cfRule>
  </conditionalFormatting>
  <conditionalFormatting sqref="F27:F28">
    <cfRule type="expression" priority="37" stopIfTrue="1">
      <formula>$F$2434</formula>
    </cfRule>
    <cfRule type="expression" priority="39" stopIfTrue="1">
      <formula>$F$2256</formula>
    </cfRule>
  </conditionalFormatting>
  <conditionalFormatting sqref="F34">
    <cfRule type="expression" priority="41" stopIfTrue="1">
      <formula>$F$2659</formula>
    </cfRule>
  </conditionalFormatting>
  <conditionalFormatting sqref="F47">
    <cfRule type="expression" priority="34" stopIfTrue="1">
      <formula>$H$2791</formula>
    </cfRule>
  </conditionalFormatting>
  <conditionalFormatting sqref="F49">
    <cfRule type="expression" priority="30" stopIfTrue="1">
      <formula>$H$2791</formula>
    </cfRule>
  </conditionalFormatting>
  <conditionalFormatting sqref="F83">
    <cfRule type="expression" priority="475" stopIfTrue="1">
      <formula>$G$2775</formula>
    </cfRule>
  </conditionalFormatting>
  <conditionalFormatting sqref="F60:G60">
    <cfRule type="expression" priority="341" stopIfTrue="1">
      <formula>$F$2331</formula>
    </cfRule>
  </conditionalFormatting>
  <conditionalFormatting sqref="F61:G62">
    <cfRule type="expression" priority="2442" stopIfTrue="1">
      <formula>$H$1876</formula>
    </cfRule>
  </conditionalFormatting>
  <conditionalFormatting sqref="G50">
    <cfRule type="expression" priority="29" stopIfTrue="1">
      <formula>$F$1867</formula>
    </cfRule>
  </conditionalFormatting>
  <conditionalFormatting sqref="H63">
    <cfRule type="expression" priority="348" stopIfTrue="1">
      <formula>$H$1611</formula>
    </cfRule>
  </conditionalFormatting>
  <conditionalFormatting sqref="H80:H83">
    <cfRule type="expression" priority="597" stopIfTrue="1">
      <formula>$F$2946</formula>
    </cfRule>
  </conditionalFormatting>
  <conditionalFormatting sqref="H84">
    <cfRule type="expression" priority="598" stopIfTrue="1">
      <formula>$F$2841</formula>
    </cfRule>
  </conditionalFormatting>
  <conditionalFormatting sqref="H61:L62">
    <cfRule type="expression" priority="2444" stopIfTrue="1">
      <formula>$H$1718</formula>
    </cfRule>
  </conditionalFormatting>
  <conditionalFormatting sqref="I80:K81 G83:I83 E84:H84">
    <cfRule type="expression" priority="474" stopIfTrue="1">
      <formula>$F$2811</formula>
    </cfRule>
  </conditionalFormatting>
  <conditionalFormatting sqref="I47:L47">
    <cfRule type="expression" priority="35" stopIfTrue="1">
      <formula>$H$2791</formula>
    </cfRule>
  </conditionalFormatting>
  <conditionalFormatting sqref="I49:L49">
    <cfRule type="expression" priority="31" stopIfTrue="1">
      <formula>$H$2791</formula>
    </cfRule>
  </conditionalFormatting>
  <conditionalFormatting sqref="B51">
    <cfRule type="expression" priority="26" stopIfTrue="1">
      <formula>#REF!</formula>
    </cfRule>
  </conditionalFormatting>
  <conditionalFormatting sqref="F52">
    <cfRule type="expression" priority="19" stopIfTrue="1">
      <formula>$H$2791</formula>
    </cfRule>
  </conditionalFormatting>
  <conditionalFormatting sqref="F53">
    <cfRule type="expression" priority="16" stopIfTrue="1">
      <formula>$H$2791</formula>
    </cfRule>
  </conditionalFormatting>
  <conditionalFormatting sqref="I52:L52">
    <cfRule type="expression" priority="20" stopIfTrue="1">
      <formula>$H$2791</formula>
    </cfRule>
  </conditionalFormatting>
  <conditionalFormatting sqref="I53:L53">
    <cfRule type="expression" priority="17" stopIfTrue="1">
      <formula>$H$2791</formula>
    </cfRule>
  </conditionalFormatting>
  <conditionalFormatting sqref="B55">
    <cfRule type="expression" priority="8" stopIfTrue="1">
      <formula>#REF!</formula>
    </cfRule>
  </conditionalFormatting>
  <conditionalFormatting sqref="B57">
    <cfRule type="expression" priority="3" stopIfTrue="1">
      <formula>#REF!</formula>
    </cfRule>
  </conditionalFormatting>
  <conditionalFormatting sqref="E57:F57">
    <cfRule type="expression" priority="4" stopIfTrue="1">
      <formula>$F$1896</formula>
    </cfRule>
  </conditionalFormatting>
  <conditionalFormatting sqref="F56">
    <cfRule type="expression" priority="6" stopIfTrue="1">
      <formula>$H$2791</formula>
    </cfRule>
  </conditionalFormatting>
  <conditionalFormatting sqref="G57">
    <cfRule type="expression" priority="5" stopIfTrue="1">
      <formula>$F$1867</formula>
    </cfRule>
  </conditionalFormatting>
  <conditionalFormatting sqref="I56:L56">
    <cfRule type="expression" priority="7" stopIfTrue="1">
      <formula>$H$2791</formula>
    </cfRule>
  </conditionalFormatting>
  <conditionalFormatting sqref="B58">
    <cfRule type="expression" priority="1" stopIfTrue="1">
      <formula>#REF!</formula>
    </cfRule>
  </conditionalFormatting>
  <conditionalFormatting sqref="F58">
    <cfRule type="expression" priority="2" stopIfTrue="1">
      <formula>#REF!</formula>
    </cfRule>
  </conditionalFormatting>
  <printOptions horizontalCentered="1"/>
  <pageMargins left="0.70866141732283472" right="0.51181102362204722" top="0.74803149606299213" bottom="0.35433070866141736" header="0.31496062992125984" footer="0.31496062992125984"/>
  <pageSetup paperSize="9" scale="80" orientation="landscape" horizontalDpi="300" verticalDpi="300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Tāme</vt:lpstr>
      <vt:lpstr>Tāme!Print_Area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Paps</dc:creator>
  <cp:lastModifiedBy>Dainis Samuilovs</cp:lastModifiedBy>
  <cp:lastPrinted>2023-03-29T08:51:06Z</cp:lastPrinted>
  <dcterms:created xsi:type="dcterms:W3CDTF">2012-02-24T04:20:53Z</dcterms:created>
  <dcterms:modified xsi:type="dcterms:W3CDTF">2024-10-02T06:12:24Z</dcterms:modified>
</cp:coreProperties>
</file>