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solver_adj" vbProcedure="false">Hoja1!$U$14,Hoja1!$U$18:$U$19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Hoja1!$U$14</definedName>
    <definedName function="false" hidden="false" localSheetId="0" name="solver_lhs2" vbProcedure="false">Hoja1!$U$14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2</definedName>
    <definedName function="false" hidden="false" localSheetId="0" name="solver_nod" vbProcedure="false">2147483647</definedName>
    <definedName function="false" hidden="false" localSheetId="0" name="solver_num" vbProcedure="false">2</definedName>
    <definedName function="false" hidden="false" localSheetId="0" name="solver_nwt" vbProcedure="false">1</definedName>
    <definedName function="false" hidden="false" localSheetId="0" name="solver_opt" vbProcedure="false">Hoja1!$AG$58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el1" vbProcedure="false">1</definedName>
    <definedName function="false" hidden="false" localSheetId="0" name="solver_rel2" vbProcedure="false">3</definedName>
    <definedName function="false" hidden="false" localSheetId="0" name="solver_rhs1" vbProcedure="false">1</definedName>
    <definedName function="false" hidden="false" localSheetId="0" name="solver_rhs2" vbProcedure="false">-1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2</definedName>
    <definedName function="false" hidden="false" localSheetId="0" name="solver_val" vbProcedure="false">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<sst xmlns="http://schemas.openxmlformats.org/spreadsheetml/2006/main" count="74" uniqueCount="61">
  <si>
    <t xml:space="preserve"> Introducción a econometria espacial &gt; Ejercicio Autocorrelacion SAR()1</t>
  </si>
  <si>
    <t xml:space="preserve">Este ejercicio nos demuestra lo del efecto spilower</t>
  </si>
  <si>
    <t xml:space="preserve">R1</t>
  </si>
  <si>
    <t xml:space="preserve">R2</t>
  </si>
  <si>
    <t xml:space="preserve">R3</t>
  </si>
  <si>
    <t xml:space="preserve">R4 CENTRO CBD METROPOLITANO</t>
  </si>
  <si>
    <t xml:space="preserve">R5</t>
  </si>
  <si>
    <t xml:space="preserve">R6</t>
  </si>
  <si>
    <t xml:space="preserve">R7</t>
  </si>
  <si>
    <t xml:space="preserve">R4</t>
  </si>
  <si>
    <t xml:space="preserve">contiguidad orden 2</t>
  </si>
  <si>
    <t xml:space="preserve">Matriz de contiguidad y la estandarizo</t>
  </si>
  <si>
    <t xml:space="preserve">Se puede pensar como tiempo de llegada a un sitio de trabajo o estudio</t>
  </si>
  <si>
    <t xml:space="preserve">Los Unos (1) representa que son vecinos</t>
  </si>
  <si>
    <t xml:space="preserve">Tiempos de Viaje</t>
  </si>
  <si>
    <t xml:space="preserve">Densidad</t>
  </si>
  <si>
    <t xml:space="preserve">Distancia</t>
  </si>
  <si>
    <t xml:space="preserve">Pensemos un model Y = PWY + E</t>
  </si>
  <si>
    <t xml:space="preserve">Vamor a ver como es lo del efecto spilower</t>
  </si>
  <si>
    <t xml:space="preserve">rho</t>
  </si>
  <si>
    <t xml:space="preserve">W</t>
  </si>
  <si>
    <t xml:space="preserve">Wy</t>
  </si>
  <si>
    <t xml:space="preserve">Esta es la autocorrelación -1 &lt; rho &lt; 1</t>
  </si>
  <si>
    <t xml:space="preserve">Hay una simetria porque a la larga es una simulación, en la vida real pues esto no corresponde pero daa</t>
  </si>
  <si>
    <t xml:space="preserve">Las unidades aquí pueden ser minutos</t>
  </si>
  <si>
    <t xml:space="preserve">Las unidades aquí pueden ser poblacion</t>
  </si>
  <si>
    <t xml:space="preserve">Aqui la variable de distancia promedio, es un poco extraño lo que hice con una fistancia 0</t>
  </si>
  <si>
    <t xml:space="preserve">betas est</t>
  </si>
  <si>
    <t xml:space="preserve">En este caso él no considero un intercepto </t>
  </si>
  <si>
    <t xml:space="preserve">Estos modelos no se pueden resolver de forma clasico, si no que hay que usar modelos NO-lineales</t>
  </si>
  <si>
    <t xml:space="preserve">Para una predicción estaria dada por:</t>
  </si>
  <si>
    <t xml:space="preserve">Esta es la formula que se usa</t>
  </si>
  <si>
    <t xml:space="preserve">Y = (I – rhoW) ^-1 XB + E</t>
  </si>
  <si>
    <t xml:space="preserve">donde X es densidad-distancia y Y es el tiempo de Viaje, esta formula sale de --→</t>
  </si>
  <si>
    <t xml:space="preserve">Y = rho W Y + X B + E</t>
  </si>
  <si>
    <t xml:space="preserve">X~ </t>
  </si>
  <si>
    <t xml:space="preserve">W2</t>
  </si>
  <si>
    <t xml:space="preserve">y(1)</t>
  </si>
  <si>
    <t xml:space="preserve">Vemos que estos resultados  son simetricos</t>
  </si>
  <si>
    <t xml:space="preserve">Entonces los X son cambiados para mirar como va afectar, como podemos ver el valor cambiado fue el 20 a 40</t>
  </si>
  <si>
    <t xml:space="preserve">y(2)</t>
  </si>
  <si>
    <t xml:space="preserve">Queremos analizar cuando se cambia el valor de una variable, es analizar un iMPACTO</t>
  </si>
  <si>
    <t xml:space="preserve">Divagemos… sera que si cambiamos la población afectara el tiempo de viaje, lo lógico es que si, porque un incremento de población puede inteferiri en el transporte</t>
  </si>
  <si>
    <t xml:space="preserve">Veamos que aquí el rho no se modifica, por eso, esto está en blanco</t>
  </si>
  <si>
    <t xml:space="preserve">Veamos que aquí se produjo un cambio unicamente en la regio que se vio afectada</t>
  </si>
  <si>
    <t xml:space="preserve">Esta es la matriz identidad</t>
  </si>
  <si>
    <t xml:space="preserve">(I-rho*W)^-1*Xy</t>
  </si>
  <si>
    <t xml:space="preserve">Esta es la forma de hacerlo bien…</t>
  </si>
  <si>
    <t xml:space="preserve">Esta es la inversa </t>
  </si>
  <si>
    <t xml:space="preserve">Esta función del error fue hecha con la función solver en exel</t>
  </si>
  <si>
    <t xml:space="preserve">Yest</t>
  </si>
  <si>
    <t xml:space="preserve">Error</t>
  </si>
  <si>
    <t xml:space="preserve">Error^2</t>
  </si>
  <si>
    <t xml:space="preserve">y(3)</t>
  </si>
  <si>
    <t xml:space="preserve">Estos valores no son simetricos</t>
  </si>
  <si>
    <t xml:space="preserve">Entonces podemos tener una suma de errores al cuadrado  y hacer un MD</t>
  </si>
  <si>
    <t xml:space="preserve">Aqui podemos ver que un tiempo inicial estaba en 42 paso a ser 44, es la región más afectada por el cambio poblacional</t>
  </si>
  <si>
    <t xml:space="preserve">Entonces tomamo el error como la direfencia del valor y el valor predicho</t>
  </si>
  <si>
    <t xml:space="preserve">Aqui vemos que de 42 se modifico un poquipo, pero entonce SI se ve afectada</t>
  </si>
  <si>
    <t xml:space="preserve">Esto nos demuestra esa correlación  en el espacio</t>
  </si>
  <si>
    <t xml:space="preserve">SCE =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</si>
</sst>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72BF44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AAAD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CA"/>
        <bgColor rgb="FFFFCC99"/>
      </patternFill>
    </fill>
    <fill>
      <patternFill patternType="solid">
        <fgColor rgb="FFFFF2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RowHeight="13.8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1" width="5.14"/>
    <col collapsed="false" customWidth="true" hidden="false" outlineLevel="0" max="3" min="3" style="1" width="3.14"/>
    <col collapsed="false" customWidth="true" hidden="false" outlineLevel="0" max="4" min="4" style="1" width="16.28"/>
    <col collapsed="false" customWidth="true" hidden="false" outlineLevel="0" max="5" min="5" style="1" width="5.71"/>
    <col collapsed="false" customWidth="true" hidden="false" outlineLevel="0" max="6" min="6" style="1" width="5.43"/>
    <col collapsed="false" customWidth="true" hidden="false" outlineLevel="0" max="7" min="7" style="1" width="3.14"/>
    <col collapsed="false" customWidth="true" hidden="false" outlineLevel="0" max="8" min="8" style="1" width="5.85"/>
    <col collapsed="false" customWidth="true" hidden="false" outlineLevel="0" max="9" min="9" style="1" width="3.14"/>
    <col collapsed="false" customWidth="true" hidden="false" outlineLevel="0" max="10" min="10" style="1" width="7.85"/>
    <col collapsed="false" customWidth="true" hidden="false" outlineLevel="0" max="14" min="11" style="1" width="5"/>
    <col collapsed="false" customWidth="true" hidden="false" outlineLevel="0" max="16" min="15" style="0" width="5"/>
    <col collapsed="false" customWidth="true" hidden="false" outlineLevel="0" max="17" min="17" style="0" width="5.28"/>
    <col collapsed="false" customWidth="true" hidden="false" outlineLevel="0" max="19" min="18" style="0" width="5"/>
    <col collapsed="false" customWidth="true" hidden="false" outlineLevel="0" max="22" min="20" style="0" width="10.53"/>
    <col collapsed="false" customWidth="true" hidden="false" outlineLevel="0" max="23" min="23" style="0" width="7.71"/>
    <col collapsed="false" customWidth="true" hidden="false" outlineLevel="0" max="31" min="24" style="0" width="3.57"/>
    <col collapsed="false" customWidth="true" hidden="false" outlineLevel="0" max="1025" min="32" style="0" width="10.53"/>
  </cols>
  <sheetData>
    <row r="1" customFormat="false" ht="12.8" hidden="false" customHeight="true" outlineLevel="0" collapsed="false">
      <c r="A1" s="2"/>
      <c r="B1" s="2"/>
      <c r="C1" s="2"/>
      <c r="D1" s="0"/>
      <c r="E1" s="0"/>
      <c r="F1" s="0"/>
      <c r="G1" s="0"/>
      <c r="H1" s="0"/>
      <c r="I1" s="3"/>
      <c r="K1" s="3"/>
      <c r="L1" s="3"/>
      <c r="M1" s="3"/>
      <c r="N1" s="3"/>
      <c r="O1" s="3"/>
      <c r="P1" s="3"/>
    </row>
    <row r="2" customFormat="false" ht="12.8" hidden="false" customHeight="true" outlineLevel="0" collapsed="false">
      <c r="A2" s="2"/>
      <c r="B2" s="2"/>
      <c r="C2" s="2"/>
      <c r="D2" s="0" t="s">
        <v>0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.8" hidden="false" customHeight="true" outlineLevel="0" collapsed="false">
      <c r="A3" s="2"/>
      <c r="B3" s="2"/>
      <c r="C3" s="2"/>
      <c r="D3" s="0" t="s">
        <v>1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0.75" hidden="false" customHeight="tru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I4" s="3"/>
      <c r="J4" s="3" t="s">
        <v>2</v>
      </c>
      <c r="K4" s="3" t="s">
        <v>3</v>
      </c>
      <c r="L4" s="3" t="s">
        <v>4</v>
      </c>
      <c r="M4" s="3" t="s">
        <v>9</v>
      </c>
      <c r="N4" s="3" t="s">
        <v>6</v>
      </c>
      <c r="O4" s="3" t="s">
        <v>7</v>
      </c>
      <c r="P4" s="3" t="s">
        <v>8</v>
      </c>
      <c r="Z4" s="0" t="s">
        <v>10</v>
      </c>
    </row>
    <row r="5" customFormat="false" ht="13.8" hidden="false" customHeight="false" outlineLevel="0" collapsed="false">
      <c r="I5" s="3" t="s">
        <v>2</v>
      </c>
      <c r="J5" s="4" t="n">
        <v>0</v>
      </c>
      <c r="K5" s="4" t="n">
        <v>1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5" t="s">
        <v>11</v>
      </c>
      <c r="X5" s="0" t="n">
        <f aca="false" t="array" ref="X5:AD11">MMULT(J5:P11,J5:P11)</f>
        <v>1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f aca="false">SUM(X5:AD5)</f>
        <v>2</v>
      </c>
    </row>
    <row r="6" customFormat="false" ht="13.8" hidden="false" customHeight="false" outlineLevel="0" collapsed="false">
      <c r="D6" s="5" t="s">
        <v>12</v>
      </c>
      <c r="I6" s="3" t="s">
        <v>3</v>
      </c>
      <c r="J6" s="4" t="n">
        <v>1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5" t="s">
        <v>13</v>
      </c>
      <c r="X6" s="0" t="n">
        <v>0</v>
      </c>
      <c r="Y6" s="0" t="n">
        <v>2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f aca="false">SUM(X6:AD6)</f>
        <v>3</v>
      </c>
    </row>
    <row r="7" customFormat="false" ht="13.8" hidden="false" customHeight="false" outlineLevel="0" collapsed="false">
      <c r="D7" s="1" t="s">
        <v>14</v>
      </c>
      <c r="E7" s="1" t="s">
        <v>15</v>
      </c>
      <c r="F7" s="1" t="s">
        <v>16</v>
      </c>
      <c r="I7" s="3" t="s">
        <v>4</v>
      </c>
      <c r="J7" s="4" t="n">
        <v>0</v>
      </c>
      <c r="K7" s="4" t="n">
        <v>1</v>
      </c>
      <c r="L7" s="4" t="n">
        <v>0</v>
      </c>
      <c r="M7" s="4" t="n">
        <v>1</v>
      </c>
      <c r="N7" s="4" t="n">
        <v>0</v>
      </c>
      <c r="O7" s="4" t="n">
        <v>0</v>
      </c>
      <c r="P7" s="4" t="n">
        <v>0</v>
      </c>
      <c r="X7" s="0" t="n">
        <v>1</v>
      </c>
      <c r="Y7" s="0" t="n">
        <v>0</v>
      </c>
      <c r="Z7" s="0" t="n">
        <v>2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f aca="false">SUM(X7:AD7)</f>
        <v>4</v>
      </c>
    </row>
    <row r="8" customFormat="false" ht="13.8" hidden="false" customHeight="false" outlineLevel="0" collapsed="false">
      <c r="D8" s="4" t="n">
        <v>42</v>
      </c>
      <c r="E8" s="1" t="n">
        <v>10</v>
      </c>
      <c r="F8" s="1" t="n">
        <v>30</v>
      </c>
      <c r="I8" s="3" t="s">
        <v>9</v>
      </c>
      <c r="J8" s="4" t="n">
        <v>0</v>
      </c>
      <c r="K8" s="4" t="n">
        <v>0</v>
      </c>
      <c r="L8" s="4" t="n">
        <v>1</v>
      </c>
      <c r="M8" s="4" t="n">
        <v>0</v>
      </c>
      <c r="N8" s="4" t="n">
        <v>1</v>
      </c>
      <c r="O8" s="4" t="n">
        <v>0</v>
      </c>
      <c r="P8" s="4" t="n">
        <v>0</v>
      </c>
      <c r="Q8" s="6"/>
      <c r="R8" s="7" t="s">
        <v>17</v>
      </c>
      <c r="X8" s="0" t="n">
        <v>0</v>
      </c>
      <c r="Y8" s="0" t="n">
        <v>1</v>
      </c>
      <c r="Z8" s="0" t="n">
        <v>0</v>
      </c>
      <c r="AA8" s="0" t="n">
        <v>2</v>
      </c>
      <c r="AB8" s="0" t="n">
        <v>0</v>
      </c>
      <c r="AC8" s="0" t="n">
        <v>1</v>
      </c>
      <c r="AD8" s="0" t="n">
        <v>0</v>
      </c>
      <c r="AE8" s="0" t="n">
        <f aca="false">SUM(X8:AD8)</f>
        <v>4</v>
      </c>
    </row>
    <row r="9" customFormat="false" ht="13.8" hidden="false" customHeight="false" outlineLevel="0" collapsed="false">
      <c r="D9" s="4" t="n">
        <v>37</v>
      </c>
      <c r="E9" s="8" t="n">
        <v>20</v>
      </c>
      <c r="F9" s="1" t="n">
        <v>20</v>
      </c>
      <c r="I9" s="3" t="s">
        <v>6</v>
      </c>
      <c r="J9" s="4" t="n">
        <v>0</v>
      </c>
      <c r="K9" s="4" t="n">
        <v>0</v>
      </c>
      <c r="L9" s="4" t="n">
        <v>0</v>
      </c>
      <c r="M9" s="4" t="n">
        <v>1</v>
      </c>
      <c r="N9" s="4" t="n">
        <v>0</v>
      </c>
      <c r="O9" s="4" t="n">
        <v>1</v>
      </c>
      <c r="P9" s="4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2</v>
      </c>
      <c r="AC9" s="0" t="n">
        <v>0</v>
      </c>
      <c r="AD9" s="0" t="n">
        <v>1</v>
      </c>
      <c r="AE9" s="0" t="n">
        <f aca="false">SUM(X9:AD9)</f>
        <v>4</v>
      </c>
    </row>
    <row r="10" customFormat="false" ht="13.8" hidden="false" customHeight="false" outlineLevel="0" collapsed="false">
      <c r="D10" s="4" t="n">
        <v>30</v>
      </c>
      <c r="E10" s="1" t="n">
        <v>30</v>
      </c>
      <c r="F10" s="1" t="n">
        <v>10</v>
      </c>
      <c r="I10" s="3" t="s">
        <v>7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1</v>
      </c>
      <c r="O10" s="4" t="n">
        <v>0</v>
      </c>
      <c r="P10" s="4" t="n">
        <v>1</v>
      </c>
      <c r="R10" s="7" t="s">
        <v>18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2</v>
      </c>
      <c r="AD10" s="0" t="n">
        <v>0</v>
      </c>
      <c r="AE10" s="0" t="n">
        <f aca="false">SUM(X10:AD10)</f>
        <v>3</v>
      </c>
    </row>
    <row r="11" customFormat="false" ht="13.8" hidden="false" customHeight="false" outlineLevel="0" collapsed="false">
      <c r="D11" s="4" t="n">
        <v>26</v>
      </c>
      <c r="E11" s="1" t="n">
        <v>50</v>
      </c>
      <c r="F11" s="1" t="n">
        <v>0</v>
      </c>
      <c r="I11" s="3" t="s">
        <v>8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1</v>
      </c>
      <c r="P11" s="4" t="n">
        <v>0</v>
      </c>
      <c r="R11" s="6"/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1</v>
      </c>
      <c r="AE11" s="0" t="n">
        <f aca="false">SUM(X11:AD11)</f>
        <v>2</v>
      </c>
    </row>
    <row r="12" customFormat="false" ht="13.8" hidden="false" customHeight="false" outlineLevel="0" collapsed="false">
      <c r="D12" s="4" t="n">
        <v>30</v>
      </c>
      <c r="E12" s="1" t="n">
        <v>30</v>
      </c>
      <c r="F12" s="1" t="n">
        <v>10</v>
      </c>
      <c r="U12" s="9" t="s">
        <v>19</v>
      </c>
    </row>
    <row r="13" customFormat="false" ht="13.8" hidden="false" customHeight="false" outlineLevel="0" collapsed="false">
      <c r="D13" s="4" t="n">
        <v>37</v>
      </c>
      <c r="E13" s="1" t="n">
        <v>20</v>
      </c>
      <c r="F13" s="1" t="n">
        <v>20</v>
      </c>
      <c r="M13" s="10" t="s">
        <v>20</v>
      </c>
      <c r="S13" s="9" t="s">
        <v>21</v>
      </c>
      <c r="V13" s="7" t="s">
        <v>22</v>
      </c>
    </row>
    <row r="14" customFormat="false" ht="13.8" hidden="false" customHeight="false" outlineLevel="0" collapsed="false">
      <c r="D14" s="4" t="n">
        <v>42</v>
      </c>
      <c r="E14" s="1" t="n">
        <v>10</v>
      </c>
      <c r="F14" s="1" t="n">
        <v>30</v>
      </c>
      <c r="J14" s="11" t="n">
        <f aca="false">J5/SUM($J$5:$P$5)</f>
        <v>0</v>
      </c>
      <c r="K14" s="12" t="n">
        <f aca="false">K5/SUM($J$20:$P$20)</f>
        <v>1</v>
      </c>
      <c r="L14" s="12" t="n">
        <f aca="false">L5/SUM($J$20:$P$20)</f>
        <v>0</v>
      </c>
      <c r="M14" s="12" t="n">
        <f aca="false">M5/SUM($J$20:$P$20)</f>
        <v>0</v>
      </c>
      <c r="N14" s="12" t="n">
        <f aca="false">N5/SUM($J$20:$P$20)</f>
        <v>0</v>
      </c>
      <c r="O14" s="13" t="n">
        <f aca="false">O5/SUM($J$20:$P$20)</f>
        <v>0</v>
      </c>
      <c r="P14" s="14" t="n">
        <f aca="false">P5/SUM($J$20:$P$20)</f>
        <v>0</v>
      </c>
      <c r="S14" s="15" t="n">
        <f aca="false" t="array" ref="S14:S20">MMULT(J14:P20,D8:D14)</f>
        <v>37</v>
      </c>
      <c r="U14" s="3" t="n">
        <v>0.64446036305042</v>
      </c>
    </row>
    <row r="15" customFormat="false" ht="13.8" hidden="false" customHeight="false" outlineLevel="0" collapsed="false">
      <c r="D15" s="5" t="s">
        <v>23</v>
      </c>
      <c r="E15" s="5"/>
      <c r="J15" s="16" t="n">
        <f aca="false">J6/SUM($J$6:$P$6)</f>
        <v>0.5</v>
      </c>
      <c r="K15" s="17" t="n">
        <f aca="false">K6/SUM($J$21:$P$21)</f>
        <v>0</v>
      </c>
      <c r="L15" s="17" t="n">
        <f aca="false">L6/SUM($J$21:$P$21)</f>
        <v>0.5</v>
      </c>
      <c r="M15" s="17" t="n">
        <f aca="false">M6/SUM($J$21:$P$21)</f>
        <v>0</v>
      </c>
      <c r="N15" s="17" t="n">
        <f aca="false">N6/SUM($J$21:$P$21)</f>
        <v>0</v>
      </c>
      <c r="O15" s="18" t="n">
        <f aca="false">O6/SUM($J$21:$P$21)</f>
        <v>0</v>
      </c>
      <c r="P15" s="19" t="n">
        <f aca="false">P6/SUM($J$21:$P$21)</f>
        <v>0</v>
      </c>
      <c r="S15" s="20" t="n">
        <v>36</v>
      </c>
    </row>
    <row r="16" customFormat="false" ht="13.8" hidden="false" customHeight="false" outlineLevel="0" collapsed="false">
      <c r="D16" s="5" t="s">
        <v>24</v>
      </c>
      <c r="E16" s="5" t="s">
        <v>25</v>
      </c>
      <c r="F16" s="5" t="s">
        <v>26</v>
      </c>
      <c r="J16" s="16" t="n">
        <f aca="false">J7/SUM($J$7:$P$7)</f>
        <v>0</v>
      </c>
      <c r="K16" s="17" t="n">
        <f aca="false">K7/SUM($J$22:$P$22)</f>
        <v>0.5</v>
      </c>
      <c r="L16" s="17" t="n">
        <f aca="false">L7/SUM($J$22:$P$22)</f>
        <v>0</v>
      </c>
      <c r="M16" s="17" t="n">
        <f aca="false">M7/SUM($J$22:$P$22)</f>
        <v>0.5</v>
      </c>
      <c r="N16" s="17" t="n">
        <f aca="false">N7/SUM($J$22:$P$22)</f>
        <v>0</v>
      </c>
      <c r="O16" s="18" t="n">
        <f aca="false">O7/SUM($J$22:$P$22)</f>
        <v>0</v>
      </c>
      <c r="P16" s="19" t="n">
        <f aca="false">P7/SUM($J$22:$P$22)</f>
        <v>0</v>
      </c>
      <c r="S16" s="20" t="n">
        <v>31.5</v>
      </c>
      <c r="U16" s="9" t="s">
        <v>27</v>
      </c>
      <c r="V16" s="5" t="s">
        <v>28</v>
      </c>
    </row>
    <row r="17" customFormat="false" ht="13.8" hidden="false" customHeight="false" outlineLevel="0" collapsed="false">
      <c r="J17" s="16" t="n">
        <f aca="false">J8/SUM($J$8:$P$8)</f>
        <v>0</v>
      </c>
      <c r="K17" s="17" t="n">
        <f aca="false">K8/SUM($J$23:$P$23)</f>
        <v>0</v>
      </c>
      <c r="L17" s="17" t="n">
        <f aca="false">L8/SUM($J$23:$P$23)</f>
        <v>0.5</v>
      </c>
      <c r="M17" s="17" t="n">
        <f aca="false">M8/SUM($J$23:$P$23)</f>
        <v>0</v>
      </c>
      <c r="N17" s="17" t="n">
        <f aca="false">N8/SUM($J$23:$P$23)</f>
        <v>0.5</v>
      </c>
      <c r="O17" s="18" t="n">
        <f aca="false">O8/SUM($J$23:$P$23)</f>
        <v>0</v>
      </c>
      <c r="P17" s="19" t="n">
        <f aca="false">P8/SUM($J$23:$P$23)</f>
        <v>0</v>
      </c>
      <c r="S17" s="20" t="n">
        <v>30</v>
      </c>
      <c r="U17" s="3"/>
      <c r="V17" s="5" t="s">
        <v>29</v>
      </c>
    </row>
    <row r="18" customFormat="false" ht="13.8" hidden="false" customHeight="false" outlineLevel="0" collapsed="false">
      <c r="J18" s="16" t="n">
        <f aca="false">J9/SUM($J$9:$P$9)</f>
        <v>0</v>
      </c>
      <c r="K18" s="17" t="n">
        <f aca="false">K9/SUM($J$24:$P$24)</f>
        <v>0</v>
      </c>
      <c r="L18" s="17" t="n">
        <f aca="false">L9/SUM($J$24:$P$24)</f>
        <v>0</v>
      </c>
      <c r="M18" s="17" t="n">
        <f aca="false">M9/SUM($J$24:$P$24)</f>
        <v>0.5</v>
      </c>
      <c r="N18" s="17" t="n">
        <f aca="false">N9/SUM($J$24:$P$24)</f>
        <v>0</v>
      </c>
      <c r="O18" s="18" t="n">
        <f aca="false">O9/SUM($J$24:$P$24)</f>
        <v>0.5</v>
      </c>
      <c r="P18" s="19" t="n">
        <f aca="false">P9/SUM($J$24:$P$24)</f>
        <v>0</v>
      </c>
      <c r="S18" s="20" t="n">
        <v>31.5</v>
      </c>
      <c r="U18" s="3" t="n">
        <v>0.134683203975511</v>
      </c>
    </row>
    <row r="19" customFormat="false" ht="13.8" hidden="false" customHeight="false" outlineLevel="0" collapsed="false">
      <c r="D19" s="7" t="s">
        <v>30</v>
      </c>
      <c r="J19" s="16" t="n">
        <f aca="false">J10/SUM($J$10:$P$10)</f>
        <v>0</v>
      </c>
      <c r="K19" s="17" t="n">
        <f aca="false">K10/SUM($J$25:$P$25)</f>
        <v>0</v>
      </c>
      <c r="L19" s="17" t="n">
        <f aca="false">L10/SUM($J$25:$P$25)</f>
        <v>0</v>
      </c>
      <c r="M19" s="17" t="n">
        <f aca="false">M10/SUM($J$25:$P$25)</f>
        <v>0</v>
      </c>
      <c r="N19" s="17" t="n">
        <f aca="false">N10/SUM($J$25:$P$25)</f>
        <v>0.5</v>
      </c>
      <c r="O19" s="18" t="n">
        <f aca="false">O10/SUM($J$25:$P$25)</f>
        <v>0</v>
      </c>
      <c r="P19" s="19" t="n">
        <f aca="false">P10/SUM($J$25:$P$25)</f>
        <v>0.5</v>
      </c>
      <c r="S19" s="20" t="n">
        <v>36</v>
      </c>
      <c r="U19" s="3" t="n">
        <v>0.558633457260354</v>
      </c>
    </row>
    <row r="20" customFormat="false" ht="13.8" hidden="false" customHeight="false" outlineLevel="0" collapsed="false">
      <c r="B20" s="1" t="s">
        <v>31</v>
      </c>
      <c r="D20" s="21" t="s">
        <v>32</v>
      </c>
      <c r="J20" s="22" t="n">
        <f aca="false">J11/SUM($J$11:$P$11)</f>
        <v>0</v>
      </c>
      <c r="K20" s="23" t="n">
        <f aca="false">K11/SUM($J$26:$P$26)</f>
        <v>0</v>
      </c>
      <c r="L20" s="23" t="n">
        <f aca="false">L11/SUM($J$26:$P$26)</f>
        <v>0</v>
      </c>
      <c r="M20" s="23" t="n">
        <f aca="false">M11/SUM($J$26:$P$26)</f>
        <v>0</v>
      </c>
      <c r="N20" s="23" t="n">
        <f aca="false">N11/SUM($J$26:$P$26)</f>
        <v>0</v>
      </c>
      <c r="O20" s="24" t="n">
        <f aca="false">O11/SUM($J$26:$P$26)</f>
        <v>1</v>
      </c>
      <c r="P20" s="25" t="n">
        <f aca="false">P11/SUM($J$26:$P$26)</f>
        <v>0</v>
      </c>
      <c r="S20" s="26" t="n">
        <v>37</v>
      </c>
    </row>
    <row r="21" customFormat="false" ht="13.8" hidden="false" customHeight="false" outlineLevel="0" collapsed="false">
      <c r="D21" s="7" t="s">
        <v>33</v>
      </c>
      <c r="H21" s="27"/>
      <c r="W21" s="7" t="s">
        <v>34</v>
      </c>
    </row>
    <row r="22" customFormat="false" ht="13.8" hidden="false" customHeight="false" outlineLevel="0" collapsed="false">
      <c r="E22" s="28" t="s">
        <v>35</v>
      </c>
      <c r="F22" s="28"/>
      <c r="M22" s="10" t="s">
        <v>36</v>
      </c>
      <c r="W22" s="3" t="s">
        <v>37</v>
      </c>
    </row>
    <row r="23" customFormat="false" ht="13.8" hidden="false" customHeight="false" outlineLevel="0" collapsed="false">
      <c r="E23" s="11" t="n">
        <v>10</v>
      </c>
      <c r="F23" s="29" t="n">
        <v>30</v>
      </c>
      <c r="J23" s="11" t="n">
        <f aca="false" t="array" ref="J23:P29">MMULT(J14:P20,J14:P20)</f>
        <v>0.5</v>
      </c>
      <c r="K23" s="12" t="n">
        <v>0</v>
      </c>
      <c r="L23" s="12" t="n">
        <v>0.5</v>
      </c>
      <c r="M23" s="12" t="n">
        <v>0</v>
      </c>
      <c r="N23" s="12" t="n">
        <v>0</v>
      </c>
      <c r="O23" s="13" t="n">
        <v>0</v>
      </c>
      <c r="P23" s="14" t="n">
        <v>0</v>
      </c>
      <c r="U23" s="0" t="n">
        <f aca="false">$U$14*S14</f>
        <v>23.8450334328655</v>
      </c>
      <c r="V23" s="0" t="n">
        <f aca="false" t="array" ref="V23:V29">MMULT(E8:F14,U18:U19)</f>
        <v>18.1058357575657</v>
      </c>
      <c r="W23" s="4" t="n">
        <f aca="false">U23+V23</f>
        <v>41.9508691904313</v>
      </c>
      <c r="X23" s="5" t="s">
        <v>38</v>
      </c>
    </row>
    <row r="24" customFormat="false" ht="13.8" hidden="false" customHeight="false" outlineLevel="0" collapsed="false">
      <c r="E24" s="30" t="n">
        <v>40</v>
      </c>
      <c r="F24" s="31" t="n">
        <v>20</v>
      </c>
      <c r="J24" s="16" t="n">
        <v>0</v>
      </c>
      <c r="K24" s="17" t="n">
        <v>0.75</v>
      </c>
      <c r="L24" s="17" t="n">
        <v>0</v>
      </c>
      <c r="M24" s="17" t="n">
        <v>0.25</v>
      </c>
      <c r="N24" s="17" t="n">
        <v>0</v>
      </c>
      <c r="O24" s="18" t="n">
        <v>0</v>
      </c>
      <c r="P24" s="19" t="n">
        <v>0</v>
      </c>
      <c r="U24" s="0" t="n">
        <f aca="false">$U$14*S15</f>
        <v>23.2005730698151</v>
      </c>
      <c r="V24" s="0" t="n">
        <v>13.8663332247173</v>
      </c>
      <c r="W24" s="32" t="n">
        <f aca="false">U24+V24</f>
        <v>37.0669062945324</v>
      </c>
    </row>
    <row r="25" customFormat="false" ht="13.8" hidden="false" customHeight="false" outlineLevel="0" collapsed="false">
      <c r="E25" s="16" t="n">
        <v>30</v>
      </c>
      <c r="F25" s="33" t="n">
        <v>10</v>
      </c>
      <c r="J25" s="16" t="n">
        <v>0.25</v>
      </c>
      <c r="K25" s="17" t="n">
        <v>0</v>
      </c>
      <c r="L25" s="17" t="n">
        <v>0.5</v>
      </c>
      <c r="M25" s="17" t="n">
        <v>0</v>
      </c>
      <c r="N25" s="17" t="n">
        <v>0.25</v>
      </c>
      <c r="O25" s="18" t="n">
        <v>0</v>
      </c>
      <c r="P25" s="19" t="n">
        <v>0</v>
      </c>
      <c r="U25" s="0" t="n">
        <f aca="false">$U$14*S16</f>
        <v>20.3005014360882</v>
      </c>
      <c r="V25" s="0" t="n">
        <v>9.62683069186888</v>
      </c>
      <c r="W25" s="4" t="n">
        <f aca="false">U25+V25</f>
        <v>29.9273321279571</v>
      </c>
    </row>
    <row r="26" customFormat="false" ht="13.8" hidden="false" customHeight="false" outlineLevel="0" collapsed="false">
      <c r="E26" s="16" t="n">
        <v>50</v>
      </c>
      <c r="F26" s="33" t="n">
        <v>0</v>
      </c>
      <c r="J26" s="16" t="n">
        <v>0</v>
      </c>
      <c r="K26" s="17" t="n">
        <v>0.25</v>
      </c>
      <c r="L26" s="17" t="n">
        <v>0</v>
      </c>
      <c r="M26" s="17" t="n">
        <v>0.5</v>
      </c>
      <c r="N26" s="17" t="n">
        <v>0</v>
      </c>
      <c r="O26" s="18" t="n">
        <v>0.25</v>
      </c>
      <c r="P26" s="19" t="n">
        <v>0</v>
      </c>
      <c r="U26" s="0" t="n">
        <f aca="false">$U$14*S17</f>
        <v>19.3338108915126</v>
      </c>
      <c r="V26" s="0" t="n">
        <v>6.73416019877556</v>
      </c>
      <c r="W26" s="4" t="n">
        <f aca="false">U26+V26</f>
        <v>26.0679710902882</v>
      </c>
    </row>
    <row r="27" customFormat="false" ht="13.8" hidden="false" customHeight="false" outlineLevel="0" collapsed="false">
      <c r="E27" s="16" t="n">
        <v>30</v>
      </c>
      <c r="F27" s="33" t="n">
        <v>10</v>
      </c>
      <c r="J27" s="16" t="n">
        <v>0</v>
      </c>
      <c r="K27" s="17" t="n">
        <v>0</v>
      </c>
      <c r="L27" s="17" t="n">
        <v>0.25</v>
      </c>
      <c r="M27" s="17" t="n">
        <v>0</v>
      </c>
      <c r="N27" s="17" t="n">
        <v>0.5</v>
      </c>
      <c r="O27" s="18" t="n">
        <v>0</v>
      </c>
      <c r="P27" s="19" t="n">
        <v>0.25</v>
      </c>
      <c r="U27" s="0" t="n">
        <f aca="false">$U$14*S18</f>
        <v>20.3005014360882</v>
      </c>
      <c r="V27" s="0" t="n">
        <v>9.62683069186888</v>
      </c>
      <c r="W27" s="4" t="n">
        <f aca="false">U27+V27</f>
        <v>29.9273321279571</v>
      </c>
    </row>
    <row r="28" customFormat="false" ht="13.8" hidden="false" customHeight="false" outlineLevel="0" collapsed="false">
      <c r="E28" s="16" t="n">
        <v>20</v>
      </c>
      <c r="F28" s="33" t="n">
        <v>20</v>
      </c>
      <c r="J28" s="16" t="n">
        <v>0</v>
      </c>
      <c r="K28" s="17" t="n">
        <v>0</v>
      </c>
      <c r="L28" s="17" t="n">
        <v>0</v>
      </c>
      <c r="M28" s="17" t="n">
        <v>0.25</v>
      </c>
      <c r="N28" s="17" t="n">
        <v>0</v>
      </c>
      <c r="O28" s="18" t="n">
        <v>0.75</v>
      </c>
      <c r="P28" s="19" t="n">
        <v>0</v>
      </c>
      <c r="U28" s="0" t="n">
        <f aca="false">$U$14*S19</f>
        <v>23.2005730698151</v>
      </c>
      <c r="V28" s="0" t="n">
        <v>13.8663332247173</v>
      </c>
      <c r="W28" s="4" t="n">
        <f aca="false">U28+V28</f>
        <v>37.0669062945324</v>
      </c>
    </row>
    <row r="29" customFormat="false" ht="13.8" hidden="false" customHeight="false" outlineLevel="0" collapsed="false">
      <c r="E29" s="22" t="n">
        <v>10</v>
      </c>
      <c r="F29" s="34" t="n">
        <v>30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0.5</v>
      </c>
      <c r="O29" s="24" t="n">
        <v>0</v>
      </c>
      <c r="P29" s="25" t="n">
        <v>0.5</v>
      </c>
      <c r="U29" s="0" t="n">
        <f aca="false">$U$14*S20</f>
        <v>23.8450334328655</v>
      </c>
      <c r="V29" s="0" t="n">
        <v>18.1058357575657</v>
      </c>
      <c r="W29" s="4" t="n">
        <f aca="false">U29+V29</f>
        <v>41.9508691904313</v>
      </c>
    </row>
    <row r="30" customFormat="false" ht="13.8" hidden="false" customHeight="false" outlineLevel="0" collapsed="false">
      <c r="D30" s="5" t="s">
        <v>39</v>
      </c>
      <c r="W30" s="3" t="s">
        <v>40</v>
      </c>
      <c r="Y30" s="7" t="s">
        <v>41</v>
      </c>
    </row>
    <row r="31" customFormat="false" ht="13.8" hidden="false" customHeight="false" outlineLevel="0" collapsed="false">
      <c r="D31" s="5" t="s">
        <v>42</v>
      </c>
      <c r="U31" s="7" t="s">
        <v>43</v>
      </c>
      <c r="V31" s="0" t="n">
        <f aca="false" t="array" ref="V31:V37">MMULT(E23:F29,U18:U19)</f>
        <v>18.1058357575657</v>
      </c>
      <c r="W31" s="4" t="n">
        <f aca="false">U23+V31</f>
        <v>41.9508691904313</v>
      </c>
    </row>
    <row r="32" customFormat="false" ht="13.8" hidden="false" customHeight="false" outlineLevel="0" collapsed="false">
      <c r="D32" s="0"/>
      <c r="J32" s="1" t="n">
        <v>1</v>
      </c>
      <c r="K32" s="1" t="n">
        <v>0</v>
      </c>
      <c r="L32" s="1" t="n">
        <v>0</v>
      </c>
      <c r="M32" s="1" t="n">
        <v>0</v>
      </c>
      <c r="N32" s="1" t="n">
        <v>0</v>
      </c>
      <c r="O32" s="0" t="n">
        <v>0</v>
      </c>
      <c r="P32" s="0" t="n">
        <v>0</v>
      </c>
      <c r="V32" s="0" t="n">
        <v>16.5599973042275</v>
      </c>
      <c r="W32" s="32" t="n">
        <f aca="false">U24+V32</f>
        <v>39.7605703740427</v>
      </c>
    </row>
    <row r="33" customFormat="false" ht="13.8" hidden="false" customHeight="false" outlineLevel="0" collapsed="false">
      <c r="J33" s="1" t="n">
        <v>0</v>
      </c>
      <c r="K33" s="1" t="n">
        <v>1</v>
      </c>
      <c r="L33" s="1" t="n">
        <v>0</v>
      </c>
      <c r="M33" s="1" t="n">
        <v>0</v>
      </c>
      <c r="N33" s="1" t="n">
        <v>0</v>
      </c>
      <c r="O33" s="0" t="n">
        <v>0</v>
      </c>
      <c r="P33" s="0" t="n">
        <v>0</v>
      </c>
      <c r="V33" s="0" t="n">
        <v>9.62683069186888</v>
      </c>
      <c r="W33" s="4" t="n">
        <f aca="false">U25+V33</f>
        <v>29.9273321279571</v>
      </c>
      <c r="X33" s="5" t="s">
        <v>44</v>
      </c>
    </row>
    <row r="34" customFormat="false" ht="13.8" hidden="false" customHeight="false" outlineLevel="0" collapsed="false">
      <c r="J34" s="1" t="n">
        <v>0</v>
      </c>
      <c r="K34" s="1" t="n">
        <v>0</v>
      </c>
      <c r="L34" s="1" t="n">
        <v>1</v>
      </c>
      <c r="M34" s="1" t="n">
        <v>0</v>
      </c>
      <c r="N34" s="1" t="n">
        <v>0</v>
      </c>
      <c r="O34" s="0" t="n">
        <v>0</v>
      </c>
      <c r="P34" s="0" t="n">
        <v>0</v>
      </c>
      <c r="V34" s="0" t="n">
        <v>6.73416019877556</v>
      </c>
      <c r="W34" s="4" t="n">
        <f aca="false">U26+V34</f>
        <v>26.0679710902882</v>
      </c>
    </row>
    <row r="35" customFormat="false" ht="13.8" hidden="false" customHeight="false" outlineLevel="0" collapsed="false">
      <c r="J35" s="1" t="n">
        <v>0</v>
      </c>
      <c r="K35" s="1" t="n">
        <v>0</v>
      </c>
      <c r="L35" s="1" t="n">
        <v>0</v>
      </c>
      <c r="M35" s="1" t="n">
        <v>1</v>
      </c>
      <c r="N35" s="1" t="n">
        <v>0</v>
      </c>
      <c r="O35" s="0" t="n">
        <v>0</v>
      </c>
      <c r="P35" s="0" t="n">
        <v>0</v>
      </c>
      <c r="V35" s="0" t="n">
        <v>9.62683069186888</v>
      </c>
      <c r="W35" s="4" t="n">
        <f aca="false">U27+V35</f>
        <v>29.9273321279571</v>
      </c>
    </row>
    <row r="36" customFormat="false" ht="13.8" hidden="false" customHeight="false" outlineLevel="0" collapsed="false">
      <c r="J36" s="1" t="n">
        <v>0</v>
      </c>
      <c r="K36" s="1" t="n">
        <v>0</v>
      </c>
      <c r="L36" s="1" t="n">
        <v>0</v>
      </c>
      <c r="M36" s="1" t="n">
        <v>0</v>
      </c>
      <c r="N36" s="1" t="n">
        <v>1</v>
      </c>
      <c r="O36" s="0" t="n">
        <v>0</v>
      </c>
      <c r="P36" s="0" t="n">
        <v>0</v>
      </c>
      <c r="V36" s="0" t="n">
        <v>13.8663332247173</v>
      </c>
      <c r="W36" s="4" t="n">
        <f aca="false">U28+V36</f>
        <v>37.0669062945324</v>
      </c>
    </row>
    <row r="37" customFormat="false" ht="13.8" hidden="false" customHeight="false" outlineLevel="0" collapsed="false"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0" t="n">
        <v>1</v>
      </c>
      <c r="P37" s="0" t="n">
        <v>0</v>
      </c>
      <c r="Q37" s="5" t="s">
        <v>45</v>
      </c>
      <c r="V37" s="0" t="n">
        <v>18.1058357575657</v>
      </c>
      <c r="W37" s="4" t="n">
        <f aca="false">U29+V37</f>
        <v>41.9508691904313</v>
      </c>
    </row>
    <row r="38" customFormat="false" ht="13.8" hidden="false" customHeight="false" outlineLevel="0" collapsed="false"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0" t="n">
        <v>0</v>
      </c>
      <c r="P38" s="0" t="n">
        <v>1</v>
      </c>
      <c r="U38" s="0" t="s">
        <v>46</v>
      </c>
      <c r="W38" s="4"/>
    </row>
    <row r="39" customFormat="false" ht="13.8" hidden="false" customHeight="false" outlineLevel="0" collapsed="false">
      <c r="H39" s="7" t="s">
        <v>47</v>
      </c>
      <c r="W39" s="4"/>
    </row>
    <row r="40" customFormat="false" ht="13.8" hidden="false" customHeight="false" outlineLevel="0" collapsed="false">
      <c r="J40" s="1" t="n">
        <f aca="false">J32-$U$14*J14</f>
        <v>1</v>
      </c>
      <c r="K40" s="1" t="n">
        <f aca="false">K32-$U$29*K14</f>
        <v>-0.64446036305042</v>
      </c>
      <c r="L40" s="1" t="n">
        <f aca="false">L32-$U$29*L14</f>
        <v>0</v>
      </c>
      <c r="M40" s="1" t="n">
        <f aca="false">M32-$U$29*M14</f>
        <v>0</v>
      </c>
      <c r="N40" s="1" t="n">
        <f aca="false">N32-$U$29*N14</f>
        <v>0</v>
      </c>
      <c r="O40" s="0" t="n">
        <f aca="false">O32-$U$29*O14</f>
        <v>0</v>
      </c>
      <c r="P40" s="0" t="n">
        <f aca="false">P32-$U$29*P14</f>
        <v>0</v>
      </c>
      <c r="W40" s="4"/>
    </row>
    <row r="41" customFormat="false" ht="13.8" hidden="false" customHeight="false" outlineLevel="0" collapsed="false">
      <c r="J41" s="1" t="n">
        <f aca="false">J33-$U$14*J15</f>
        <v>-0.32223018152521</v>
      </c>
      <c r="K41" s="1" t="n">
        <f aca="false">K33-$U$29*K15</f>
        <v>1</v>
      </c>
      <c r="L41" s="1" t="n">
        <f aca="false">L33-$U$29*L15</f>
        <v>-0.32223018152521</v>
      </c>
      <c r="M41" s="1" t="n">
        <f aca="false">M33-$U$29*M15</f>
        <v>0</v>
      </c>
      <c r="N41" s="1" t="n">
        <f aca="false">N33-$U$29*N15</f>
        <v>0</v>
      </c>
      <c r="O41" s="0" t="n">
        <f aca="false">O33-$U$29*O15</f>
        <v>0</v>
      </c>
      <c r="P41" s="0" t="n">
        <f aca="false">P33-$U$29*P15</f>
        <v>0</v>
      </c>
      <c r="W41" s="4"/>
    </row>
    <row r="42" customFormat="false" ht="13.8" hidden="false" customHeight="false" outlineLevel="0" collapsed="false">
      <c r="J42" s="1" t="n">
        <f aca="false">J34-$U$14*J16</f>
        <v>0</v>
      </c>
      <c r="K42" s="1" t="n">
        <f aca="false">K34-$U$29*K16</f>
        <v>-0.32223018152521</v>
      </c>
      <c r="L42" s="1" t="n">
        <f aca="false">L34-$U$29*L16</f>
        <v>1</v>
      </c>
      <c r="M42" s="1" t="n">
        <f aca="false">M34-$U$29*M16</f>
        <v>-0.32223018152521</v>
      </c>
      <c r="N42" s="1" t="n">
        <f aca="false">N34-$U$29*N16</f>
        <v>0</v>
      </c>
      <c r="O42" s="0" t="n">
        <f aca="false">O34-$U$29*O16</f>
        <v>0</v>
      </c>
      <c r="P42" s="0" t="n">
        <f aca="false">P34-$U$29*P16</f>
        <v>0</v>
      </c>
      <c r="W42" s="4"/>
    </row>
    <row r="43" customFormat="false" ht="13.8" hidden="false" customHeight="false" outlineLevel="0" collapsed="false">
      <c r="J43" s="1" t="n">
        <f aca="false">J35-$U$14*J17</f>
        <v>0</v>
      </c>
      <c r="K43" s="1" t="n">
        <f aca="false">K35-$U$29*K17</f>
        <v>0</v>
      </c>
      <c r="L43" s="1" t="n">
        <f aca="false">L35-$U$29*L17</f>
        <v>-0.32223018152521</v>
      </c>
      <c r="M43" s="1" t="n">
        <f aca="false">M35-$U$29*M17</f>
        <v>1</v>
      </c>
      <c r="N43" s="1" t="n">
        <f aca="false">N35-$U$29*N17</f>
        <v>-0.32223018152521</v>
      </c>
      <c r="O43" s="0" t="n">
        <f aca="false">O35-$U$29*O17</f>
        <v>0</v>
      </c>
      <c r="P43" s="0" t="n">
        <f aca="false">P35-$U$29*P17</f>
        <v>0</v>
      </c>
      <c r="W43" s="4"/>
    </row>
    <row r="44" customFormat="false" ht="13.8" hidden="false" customHeight="false" outlineLevel="0" collapsed="false">
      <c r="J44" s="1" t="n">
        <f aca="false">J36-$U$14*J18</f>
        <v>0</v>
      </c>
      <c r="K44" s="1" t="n">
        <f aca="false">K36-$U$29*K18</f>
        <v>0</v>
      </c>
      <c r="L44" s="1" t="n">
        <f aca="false">L36-$U$29*L18</f>
        <v>0</v>
      </c>
      <c r="M44" s="1" t="n">
        <f aca="false">M36-$U$29*M18</f>
        <v>-0.32223018152521</v>
      </c>
      <c r="N44" s="1" t="n">
        <f aca="false">N36-$U$29*N18</f>
        <v>1</v>
      </c>
      <c r="O44" s="0" t="n">
        <f aca="false">O36-$U$29*O18</f>
        <v>-0.32223018152521</v>
      </c>
      <c r="P44" s="0" t="n">
        <f aca="false">P36-$U$29*P18</f>
        <v>0</v>
      </c>
      <c r="Q44" s="5" t="s">
        <v>48</v>
      </c>
      <c r="W44" s="4"/>
    </row>
    <row r="45" customFormat="false" ht="13.8" hidden="false" customHeight="false" outlineLevel="0" collapsed="false">
      <c r="J45" s="1" t="n">
        <f aca="false">J37-$U$14*J19</f>
        <v>0</v>
      </c>
      <c r="K45" s="1" t="n">
        <f aca="false">K37-$U$29*K19</f>
        <v>0</v>
      </c>
      <c r="L45" s="1" t="n">
        <f aca="false">L37-$U$29*L19</f>
        <v>0</v>
      </c>
      <c r="M45" s="1" t="n">
        <f aca="false">M37-$U$29*M19</f>
        <v>0</v>
      </c>
      <c r="N45" s="1" t="n">
        <f aca="false">N37-$U$29*N19</f>
        <v>-0.32223018152521</v>
      </c>
      <c r="O45" s="0" t="n">
        <f aca="false">O37-$U$29*O19</f>
        <v>1</v>
      </c>
      <c r="P45" s="0" t="n">
        <f aca="false">P37-$U$29*P19</f>
        <v>-0.32223018152521</v>
      </c>
      <c r="W45" s="4"/>
    </row>
    <row r="46" customFormat="false" ht="13.8" hidden="false" customHeight="false" outlineLevel="0" collapsed="false">
      <c r="J46" s="1" t="n">
        <f aca="false">J38-$U$14*J20</f>
        <v>0</v>
      </c>
      <c r="K46" s="1" t="n">
        <f aca="false">K38-$U$29*K20</f>
        <v>0</v>
      </c>
      <c r="L46" s="1" t="n">
        <f aca="false">L38-$U$29*L20</f>
        <v>0</v>
      </c>
      <c r="M46" s="1" t="n">
        <f aca="false">M38-$U$29*M20</f>
        <v>0</v>
      </c>
      <c r="N46" s="1" t="n">
        <f aca="false">N38-$U$29*N20</f>
        <v>0</v>
      </c>
      <c r="O46" s="0" t="n">
        <f aca="false">O38-$U$29*O20</f>
        <v>-0.64446036305042</v>
      </c>
      <c r="P46" s="0" t="n">
        <f aca="false">P38-$U$29*P20</f>
        <v>1</v>
      </c>
      <c r="W46" s="4"/>
      <c r="AF46" s="5" t="s">
        <v>49</v>
      </c>
    </row>
    <row r="47" customFormat="false" ht="13.8" hidden="false" customHeight="false" outlineLevel="0" collapsed="false">
      <c r="W47" s="4" t="s">
        <v>50</v>
      </c>
      <c r="AF47" s="0" t="s">
        <v>51</v>
      </c>
      <c r="AG47" s="0" t="s">
        <v>52</v>
      </c>
    </row>
    <row r="48" customFormat="false" ht="13.8" hidden="false" customHeight="false" outlineLevel="0" collapsed="false">
      <c r="W48" s="3" t="s">
        <v>53</v>
      </c>
      <c r="X48" s="5" t="s">
        <v>54</v>
      </c>
      <c r="AH48" s="5" t="s">
        <v>55</v>
      </c>
    </row>
    <row r="49" customFormat="false" ht="13.8" hidden="false" customHeight="false" outlineLevel="0" collapsed="false">
      <c r="J49" s="1" t="n">
        <f aca="false" t="array" ref="J49:P55">MINVERSE(J40:P46)</f>
        <v>1.30782360772682</v>
      </c>
      <c r="K49" s="1" t="n">
        <v>0.955291047752879</v>
      </c>
      <c r="L49" s="1" t="n">
        <v>0.348975909640377</v>
      </c>
      <c r="M49" s="1" t="n">
        <v>0.127710885798384</v>
      </c>
      <c r="N49" s="1" t="n">
        <v>0.0473584287319342</v>
      </c>
      <c r="O49" s="0" t="n">
        <v>0.0192599178295472</v>
      </c>
      <c r="P49" s="0" t="n">
        <v>0.00620612681837561</v>
      </c>
      <c r="W49" s="0" t="n">
        <f aca="false" t="array" ref="W49:W55">MMULT(J49:P55,MMULT(E23:F29,U18:U19))</f>
        <v>44.5537573052565</v>
      </c>
      <c r="X49" s="5" t="s">
        <v>56</v>
      </c>
      <c r="AF49" s="0" t="n">
        <f aca="false">W49-D8</f>
        <v>2.55375730525651</v>
      </c>
      <c r="AG49" s="0" t="n">
        <f aca="false">AF49^2</f>
        <v>6.521676374151</v>
      </c>
      <c r="AH49" s="5" t="s">
        <v>57</v>
      </c>
    </row>
    <row r="50" customFormat="false" ht="13.8" hidden="false" customHeight="false" outlineLevel="0" collapsed="false">
      <c r="J50" s="1" t="n">
        <v>0.47764552387644</v>
      </c>
      <c r="K50" s="1" t="n">
        <v>1.48231156254701</v>
      </c>
      <c r="L50" s="1" t="n">
        <v>0.541500966775632</v>
      </c>
      <c r="M50" s="1" t="n">
        <v>0.198167169186156</v>
      </c>
      <c r="N50" s="1" t="n">
        <v>0.0734854018139655</v>
      </c>
      <c r="O50" s="0" t="n">
        <v>0.0298853411843427</v>
      </c>
      <c r="P50" s="0" t="n">
        <v>0.00962995891477358</v>
      </c>
      <c r="W50" s="0" t="n">
        <v>41.0388645509632</v>
      </c>
      <c r="AF50" s="0" t="n">
        <f aca="false">W50-D9</f>
        <v>4.03886455096322</v>
      </c>
      <c r="AG50" s="0" t="n">
        <f aca="false">AF50^2</f>
        <v>16.3124268610273</v>
      </c>
    </row>
    <row r="51" customFormat="false" ht="13.8" hidden="false" customHeight="false" outlineLevel="0" collapsed="false">
      <c r="J51" s="1" t="n">
        <v>0.174487954820188</v>
      </c>
      <c r="K51" s="1" t="n">
        <v>0.541500966775631</v>
      </c>
      <c r="L51" s="1" t="n">
        <v>1.33150282209279</v>
      </c>
      <c r="M51" s="1" t="n">
        <v>0.487275482791213</v>
      </c>
      <c r="N51" s="1" t="n">
        <v>0.180694081638564</v>
      </c>
      <c r="O51" s="0" t="n">
        <v>0.0734854018139655</v>
      </c>
      <c r="P51" s="0" t="n">
        <v>0.0236792143659671</v>
      </c>
      <c r="W51" s="0" t="n">
        <v>31.4132645636138</v>
      </c>
      <c r="AF51" s="0" t="n">
        <f aca="false">W51-D10</f>
        <v>1.41326456361381</v>
      </c>
      <c r="AG51" s="0" t="n">
        <f aca="false">AF51^2</f>
        <v>1.99731672676653</v>
      </c>
    </row>
    <row r="52" customFormat="false" ht="13.8" hidden="false" customHeight="false" outlineLevel="0" collapsed="false">
      <c r="J52" s="1" t="n">
        <v>0.0638554428991919</v>
      </c>
      <c r="K52" s="1" t="n">
        <v>0.198167169186156</v>
      </c>
      <c r="L52" s="1" t="n">
        <v>0.487275482791213</v>
      </c>
      <c r="M52" s="1" t="n">
        <v>1.31402973454519</v>
      </c>
      <c r="N52" s="1" t="n">
        <v>0.487275482791213</v>
      </c>
      <c r="O52" s="0" t="n">
        <v>0.198167169186156</v>
      </c>
      <c r="P52" s="0" t="n">
        <v>0.0638554428991919</v>
      </c>
      <c r="W52" s="0" t="n">
        <v>26.5725359970033</v>
      </c>
      <c r="AF52" s="0" t="n">
        <f aca="false">W52-D11</f>
        <v>0.572535997003296</v>
      </c>
      <c r="AG52" s="0" t="n">
        <f aca="false">AF52^2</f>
        <v>0.327797467864558</v>
      </c>
    </row>
    <row r="53" customFormat="false" ht="13.8" hidden="false" customHeight="false" outlineLevel="0" collapsed="false">
      <c r="J53" s="1" t="n">
        <v>0.0236792143659671</v>
      </c>
      <c r="K53" s="1" t="n">
        <v>0.0734854018139655</v>
      </c>
      <c r="L53" s="1" t="n">
        <v>0.180694081638564</v>
      </c>
      <c r="M53" s="1" t="n">
        <v>0.487275482791213</v>
      </c>
      <c r="N53" s="1" t="n">
        <v>1.33150282209279</v>
      </c>
      <c r="O53" s="0" t="n">
        <v>0.541500966775632</v>
      </c>
      <c r="P53" s="0" t="n">
        <v>0.174487954820188</v>
      </c>
      <c r="U53" s="6"/>
      <c r="W53" s="0" t="n">
        <v>30.1525878476249</v>
      </c>
      <c r="AF53" s="0" t="n">
        <f aca="false">W53-D12</f>
        <v>0.152587847624886</v>
      </c>
      <c r="AG53" s="0" t="n">
        <f aca="false">AF53^2</f>
        <v>0.0232830512427955</v>
      </c>
    </row>
    <row r="54" customFormat="false" ht="13.8" hidden="false" customHeight="false" outlineLevel="0" collapsed="false">
      <c r="J54" s="1" t="n">
        <v>0.00962995891477358</v>
      </c>
      <c r="K54" s="1" t="n">
        <v>0.0298853411843427</v>
      </c>
      <c r="L54" s="1" t="n">
        <v>0.0734854018139655</v>
      </c>
      <c r="M54" s="1" t="n">
        <v>0.198167169186156</v>
      </c>
      <c r="N54" s="1" t="n">
        <v>0.541500966775631</v>
      </c>
      <c r="O54" s="0" t="n">
        <v>1.48231156254701</v>
      </c>
      <c r="P54" s="0" t="n">
        <v>0.47764552387644</v>
      </c>
      <c r="W54" s="0" t="n">
        <v>37.1265162103398</v>
      </c>
      <c r="AF54" s="0" t="n">
        <f aca="false">W54-D13</f>
        <v>0.126516210339844</v>
      </c>
      <c r="AG54" s="0" t="n">
        <f aca="false">AF54^2</f>
        <v>0.0160063514787556</v>
      </c>
    </row>
    <row r="55" customFormat="false" ht="13.8" hidden="false" customHeight="false" outlineLevel="0" collapsed="false">
      <c r="J55" s="1" t="n">
        <v>0.00620612681837561</v>
      </c>
      <c r="K55" s="1" t="n">
        <v>0.0192599178295472</v>
      </c>
      <c r="L55" s="1" t="n">
        <v>0.0473584287319342</v>
      </c>
      <c r="M55" s="1" t="n">
        <v>0.127710885798384</v>
      </c>
      <c r="N55" s="1" t="n">
        <v>0.348975909640377</v>
      </c>
      <c r="O55" s="0" t="n">
        <v>0.955291047752879</v>
      </c>
      <c r="P55" s="0" t="n">
        <v>1.30782360772682</v>
      </c>
      <c r="W55" s="0" t="n">
        <v>42.0324038732787</v>
      </c>
      <c r="X55" s="5" t="s">
        <v>58</v>
      </c>
      <c r="AF55" s="0" t="n">
        <f aca="false">W55-D14</f>
        <v>0.0324038732786676</v>
      </c>
      <c r="AG55" s="0" t="n">
        <f aca="false">AF55^2</f>
        <v>0.00105001100345995</v>
      </c>
    </row>
    <row r="57" customFormat="false" ht="13.8" hidden="false" customHeight="false" outlineLevel="0" collapsed="false">
      <c r="W57" s="5" t="s">
        <v>59</v>
      </c>
    </row>
    <row r="58" customFormat="false" ht="13.8" hidden="false" customHeight="false" outlineLevel="0" collapsed="false">
      <c r="AF58" s="0" t="s">
        <v>60</v>
      </c>
      <c r="AG58" s="0" t="n">
        <f aca="false">SUM(AG49:AG55)</f>
        <v>25.1995568435344</v>
      </c>
    </row>
  </sheetData>
  <mergeCells count="1">
    <mergeCell ref="E22:F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LibreOffice/6.0.7.3$Linux_X86_64 LibreOffice_project/00m0$Build-3</Application>
  <Company>end user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2010-03-29T18:44:56Z</dcterms:created>
  <dc:creator>Carlos Melo</dc:creator>
  <dc:description/>
  <dc:language>es-CO</dc:language>
  <cp:lastModifiedBy/>
  <dcterms:modified xsi:type="dcterms:W3CDTF">2019-04-23T14:47:42Z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end user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