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Liquital\liquital\"/>
    </mc:Choice>
  </mc:AlternateContent>
  <xr:revisionPtr revIDLastSave="0" documentId="13_ncr:1_{7BEDAC64-0216-43A8-B98C-43AA2D8A32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" i="1" l="1"/>
  <c r="K18" i="1"/>
  <c r="J3" i="1"/>
  <c r="J4" i="1"/>
  <c r="J5" i="1"/>
  <c r="J6" i="1"/>
  <c r="J7" i="1"/>
  <c r="J8" i="1"/>
  <c r="J9" i="1"/>
  <c r="J2" i="1"/>
  <c r="K10" i="1"/>
  <c r="C29" i="1"/>
  <c r="C28" i="1"/>
  <c r="H14" i="1"/>
  <c r="F14" i="1"/>
  <c r="G14" i="1"/>
  <c r="E14" i="1"/>
  <c r="F13" i="1"/>
  <c r="G13" i="1" s="1"/>
  <c r="L3" i="1"/>
  <c r="L4" i="1"/>
  <c r="L5" i="1"/>
  <c r="L6" i="1"/>
  <c r="L7" i="1"/>
  <c r="L8" i="1"/>
  <c r="L9" i="1"/>
  <c r="L2" i="1"/>
  <c r="K2" i="1"/>
  <c r="H16" i="2"/>
  <c r="H17" i="2"/>
  <c r="H18" i="2"/>
  <c r="H19" i="2"/>
  <c r="H20" i="2"/>
  <c r="H21" i="2"/>
  <c r="H22" i="2"/>
  <c r="H23" i="2"/>
  <c r="H24" i="2"/>
  <c r="H25" i="2"/>
  <c r="H26" i="2"/>
  <c r="H15" i="2"/>
  <c r="D27" i="1"/>
  <c r="I17" i="1"/>
  <c r="M17" i="1" s="1"/>
  <c r="I18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Q17" i="1"/>
  <c r="R17" i="1" s="1"/>
  <c r="T17" i="1" s="1"/>
  <c r="O18" i="1" s="1"/>
  <c r="Q16" i="1"/>
  <c r="R16" i="1" s="1"/>
  <c r="K3" i="1"/>
  <c r="K4" i="1"/>
  <c r="K5" i="1"/>
  <c r="K6" i="1"/>
  <c r="K7" i="1"/>
  <c r="K8" i="1"/>
  <c r="K9" i="1"/>
  <c r="H10" i="1"/>
  <c r="G10" i="1"/>
  <c r="F19" i="1" l="1"/>
  <c r="J28" i="1"/>
  <c r="I19" i="1" l="1"/>
  <c r="K19" i="1" s="1"/>
  <c r="M18" i="1"/>
  <c r="J29" i="1"/>
  <c r="M19" i="1" l="1"/>
  <c r="F20" i="1"/>
  <c r="I20" i="1" s="1"/>
  <c r="K20" i="1" s="1"/>
  <c r="F21" i="1" s="1"/>
  <c r="I21" i="1" s="1"/>
  <c r="K21" i="1" s="1"/>
  <c r="J30" i="1"/>
  <c r="M20" i="1" l="1"/>
  <c r="J31" i="1"/>
  <c r="M21" i="1" l="1"/>
  <c r="F22" i="1"/>
  <c r="I22" i="1" s="1"/>
  <c r="K22" i="1" s="1"/>
  <c r="J32" i="1"/>
  <c r="J33" i="1" l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2" i="1" s="1"/>
  <c r="F23" i="1" l="1"/>
  <c r="I23" i="1" s="1"/>
  <c r="K23" i="1" s="1"/>
  <c r="M22" i="1"/>
  <c r="F24" i="1" l="1"/>
  <c r="I24" i="1" s="1"/>
  <c r="K24" i="1" s="1"/>
  <c r="M23" i="1"/>
  <c r="F25" i="1" l="1"/>
  <c r="M24" i="1"/>
  <c r="I25" i="1" l="1"/>
  <c r="K25" i="1" s="1"/>
  <c r="F26" i="1" l="1"/>
  <c r="I26" i="1" s="1"/>
  <c r="K26" i="1" s="1"/>
  <c r="M25" i="1"/>
  <c r="M26" i="1" l="1"/>
  <c r="F27" i="1"/>
  <c r="I27" i="1" s="1"/>
  <c r="K27" i="1" s="1"/>
  <c r="M27" i="1" l="1"/>
  <c r="F28" i="1"/>
  <c r="I28" i="1" s="1"/>
  <c r="K28" i="1" s="1"/>
  <c r="M28" i="1" l="1"/>
  <c r="F29" i="1"/>
  <c r="I29" i="1" s="1"/>
  <c r="K29" i="1" s="1"/>
  <c r="M29" i="1" l="1"/>
  <c r="F30" i="1"/>
  <c r="I30" i="1" s="1"/>
  <c r="K30" i="1" s="1"/>
  <c r="M30" i="1" l="1"/>
  <c r="F31" i="1" l="1"/>
  <c r="I31" i="1" s="1"/>
  <c r="K31" i="1" s="1"/>
  <c r="M31" i="1" l="1"/>
  <c r="F32" i="1" l="1"/>
  <c r="I32" i="1" s="1"/>
  <c r="K32" i="1" s="1"/>
  <c r="M32" i="1" l="1"/>
  <c r="F33" i="1"/>
  <c r="I33" i="1" s="1"/>
  <c r="K33" i="1" s="1"/>
  <c r="F34" i="1" l="1"/>
  <c r="I34" i="1" s="1"/>
  <c r="K34" i="1" s="1"/>
  <c r="M33" i="1"/>
  <c r="F35" i="1" l="1"/>
  <c r="I35" i="1" s="1"/>
  <c r="K35" i="1" s="1"/>
  <c r="M34" i="1"/>
  <c r="F36" i="1" l="1"/>
  <c r="I36" i="1" s="1"/>
  <c r="K36" i="1" s="1"/>
  <c r="M35" i="1"/>
  <c r="M36" i="1" l="1"/>
  <c r="F37" i="1" l="1"/>
  <c r="I37" i="1" s="1"/>
  <c r="K37" i="1" s="1"/>
  <c r="M37" i="1" l="1"/>
  <c r="F38" i="1" l="1"/>
  <c r="I38" i="1" s="1"/>
  <c r="K38" i="1" s="1"/>
  <c r="M38" i="1" l="1"/>
  <c r="F39" i="1" l="1"/>
  <c r="I39" i="1" s="1"/>
  <c r="K39" i="1" s="1"/>
  <c r="M39" i="1" l="1"/>
  <c r="F40" i="1" l="1"/>
  <c r="I40" i="1" s="1"/>
  <c r="K40" i="1" s="1"/>
  <c r="M40" i="1" l="1"/>
  <c r="F41" i="1"/>
  <c r="I41" i="1" s="1"/>
  <c r="K41" i="1" s="1"/>
  <c r="M41" i="1" l="1"/>
  <c r="F42" i="1" l="1"/>
  <c r="I42" i="1" s="1"/>
  <c r="K42" i="1" s="1"/>
  <c r="M42" i="1" l="1"/>
  <c r="F43" i="1" l="1"/>
  <c r="I43" i="1" s="1"/>
  <c r="K43" i="1" s="1"/>
  <c r="M43" i="1" l="1"/>
  <c r="F44" i="1" l="1"/>
  <c r="I44" i="1" s="1"/>
  <c r="K44" i="1" s="1"/>
  <c r="M44" i="1" l="1"/>
  <c r="F45" i="1" l="1"/>
  <c r="I45" i="1" s="1"/>
  <c r="K45" i="1" s="1"/>
  <c r="M45" i="1" l="1"/>
  <c r="F46" i="1" l="1"/>
  <c r="I46" i="1" s="1"/>
  <c r="K46" i="1" s="1"/>
  <c r="M46" i="1" l="1"/>
  <c r="F47" i="1" l="1"/>
  <c r="I47" i="1" s="1"/>
  <c r="K47" i="1" s="1"/>
  <c r="M47" i="1" l="1"/>
  <c r="F48" i="1" l="1"/>
  <c r="I48" i="1" s="1"/>
  <c r="K48" i="1" s="1"/>
  <c r="M48" i="1" l="1"/>
  <c r="F49" i="1" l="1"/>
  <c r="I49" i="1" s="1"/>
  <c r="K49" i="1" s="1"/>
  <c r="M49" i="1" l="1"/>
  <c r="F50" i="1" l="1"/>
  <c r="I50" i="1" s="1"/>
  <c r="K50" i="1" s="1"/>
  <c r="M50" i="1" l="1"/>
  <c r="F51" i="1" l="1"/>
  <c r="I51" i="1" s="1"/>
  <c r="K51" i="1" s="1"/>
  <c r="M51" i="1" l="1"/>
  <c r="F52" i="1" l="1"/>
  <c r="I52" i="1" s="1"/>
  <c r="K52" i="1" s="1"/>
  <c r="M52" i="1" l="1"/>
  <c r="F53" i="1" l="1"/>
  <c r="I53" i="1" s="1"/>
  <c r="K53" i="1" s="1"/>
  <c r="M53" i="1" l="1"/>
  <c r="F54" i="1" l="1"/>
  <c r="I54" i="1" s="1"/>
  <c r="K54" i="1" s="1"/>
  <c r="M54" i="1" l="1"/>
  <c r="F55" i="1" l="1"/>
  <c r="I55" i="1" s="1"/>
  <c r="K55" i="1" s="1"/>
  <c r="M55" i="1" l="1"/>
  <c r="F56" i="1" l="1"/>
  <c r="I56" i="1" s="1"/>
  <c r="K56" i="1" s="1"/>
  <c r="M56" i="1" l="1"/>
  <c r="F57" i="1" l="1"/>
  <c r="I57" i="1" s="1"/>
  <c r="K57" i="1" s="1"/>
  <c r="M57" i="1" l="1"/>
  <c r="F58" i="1" l="1"/>
  <c r="I58" i="1" s="1"/>
  <c r="K58" i="1" s="1"/>
  <c r="M58" i="1" l="1"/>
  <c r="F59" i="1" l="1"/>
  <c r="I59" i="1" s="1"/>
  <c r="K59" i="1" s="1"/>
  <c r="M59" i="1" l="1"/>
  <c r="F60" i="1" l="1"/>
  <c r="I60" i="1" s="1"/>
  <c r="K60" i="1" s="1"/>
  <c r="M60" i="1" l="1"/>
  <c r="F61" i="1" l="1"/>
  <c r="I61" i="1" s="1"/>
  <c r="K61" i="1" s="1"/>
  <c r="M61" i="1" l="1"/>
  <c r="F62" i="1" l="1"/>
  <c r="I62" i="1" s="1"/>
  <c r="K62" i="1" s="1"/>
  <c r="M62" i="1" l="1"/>
  <c r="F63" i="1" l="1"/>
  <c r="I63" i="1" s="1"/>
  <c r="K63" i="1" s="1"/>
  <c r="M63" i="1" l="1"/>
  <c r="F64" i="1" l="1"/>
  <c r="I64" i="1" s="1"/>
  <c r="K64" i="1" s="1"/>
  <c r="M64" i="1" l="1"/>
  <c r="F65" i="1" l="1"/>
  <c r="I65" i="1" s="1"/>
  <c r="K65" i="1" s="1"/>
  <c r="M65" i="1" l="1"/>
  <c r="F66" i="1" l="1"/>
  <c r="I66" i="1" s="1"/>
  <c r="K66" i="1" s="1"/>
  <c r="M66" i="1" l="1"/>
  <c r="F67" i="1" l="1"/>
  <c r="I67" i="1" s="1"/>
  <c r="K67" i="1" s="1"/>
  <c r="M67" i="1" l="1"/>
  <c r="F68" i="1" l="1"/>
  <c r="I68" i="1" l="1"/>
  <c r="K68" i="1" s="1"/>
  <c r="M68" i="1" l="1"/>
  <c r="F69" i="1"/>
  <c r="I69" i="1" l="1"/>
  <c r="K69" i="1" s="1"/>
  <c r="M69" i="1" l="1"/>
  <c r="F70" i="1"/>
  <c r="I70" i="1" l="1"/>
  <c r="K70" i="1" s="1"/>
  <c r="M70" i="1" l="1"/>
  <c r="F71" i="1"/>
  <c r="I71" i="1" l="1"/>
  <c r="K71" i="1" s="1"/>
  <c r="M71" i="1" l="1"/>
  <c r="F72" i="1"/>
  <c r="I72" i="1" l="1"/>
  <c r="K72" i="1" l="1"/>
  <c r="M72" i="1" s="1"/>
  <c r="F73" i="1" l="1"/>
  <c r="I73" i="1"/>
  <c r="K73" i="1" l="1"/>
  <c r="M73" i="1" s="1"/>
  <c r="F74" i="1" l="1"/>
  <c r="I74" i="1"/>
  <c r="K74" i="1" l="1"/>
  <c r="M74" i="1" s="1"/>
  <c r="F75" i="1" l="1"/>
  <c r="I75" i="1"/>
  <c r="K75" i="1" l="1"/>
  <c r="M75" i="1" s="1"/>
  <c r="F76" i="1" l="1"/>
  <c r="I76" i="1"/>
  <c r="K76" i="1" l="1"/>
  <c r="M76" i="1" s="1"/>
  <c r="F77" i="1" l="1"/>
  <c r="I77" i="1"/>
  <c r="K77" i="1" l="1"/>
  <c r="M77" i="1" s="1"/>
  <c r="F78" i="1" l="1"/>
  <c r="I78" i="1"/>
  <c r="K78" i="1" l="1"/>
  <c r="M78" i="1" s="1"/>
  <c r="F79" i="1" l="1"/>
  <c r="I79" i="1"/>
  <c r="K79" i="1" l="1"/>
  <c r="M79" i="1" s="1"/>
  <c r="F80" i="1" l="1"/>
  <c r="I80" i="1"/>
  <c r="K80" i="1" l="1"/>
  <c r="M80" i="1" s="1"/>
</calcChain>
</file>

<file path=xl/sharedStrings.xml><?xml version="1.0" encoding="utf-8"?>
<sst xmlns="http://schemas.openxmlformats.org/spreadsheetml/2006/main" count="61" uniqueCount="38">
  <si>
    <t>Effective date</t>
  </si>
  <si>
    <t>Open date</t>
  </si>
  <si>
    <t>Supplier</t>
  </si>
  <si>
    <t>Account status</t>
  </si>
  <si>
    <t>Account type</t>
  </si>
  <si>
    <t>Facility</t>
  </si>
  <si>
    <t>Balance</t>
  </si>
  <si>
    <t>Instalment</t>
  </si>
  <si>
    <t>Details</t>
  </si>
  <si>
    <t>30 Apr 2024</t>
  </si>
  <si>
    <t>14 Jan 2022</t>
  </si>
  <si>
    <t>NEDBANK CREDIT CARD</t>
  </si>
  <si>
    <t>Open</t>
  </si>
  <si>
    <t>CREDIT CARD</t>
  </si>
  <si>
    <t>No payment missed</t>
  </si>
  <si>
    <t>27 Sep 2018</t>
  </si>
  <si>
    <t>WESBANK MOTOR LOANS</t>
  </si>
  <si>
    <t>VEHICLE ASSET FINANCE</t>
  </si>
  <si>
    <t>22 Sep 2018</t>
  </si>
  <si>
    <t>FNB CREDIT CARD</t>
  </si>
  <si>
    <t>28 Apr 2023</t>
  </si>
  <si>
    <t>STD BANK - MASTER CARD</t>
  </si>
  <si>
    <t>10 Apr 2024</t>
  </si>
  <si>
    <t>13 Jan 2022</t>
  </si>
  <si>
    <t>FNB PERSONAL LOANS</t>
  </si>
  <si>
    <t>BANK PERSONAL LOAN</t>
  </si>
  <si>
    <t>18 Apr 2023</t>
  </si>
  <si>
    <t>31 Mar 2024</t>
  </si>
  <si>
    <t>15 Feb 2023</t>
  </si>
  <si>
    <t>FNB REVOLVING FACILITY</t>
  </si>
  <si>
    <t>REVOLVING PERSONAL LOAN</t>
  </si>
  <si>
    <t>Total</t>
  </si>
  <si>
    <t>WESBANK CASHPOWER</t>
  </si>
  <si>
    <t>Monthly Interest Payment</t>
  </si>
  <si>
    <t>Total Repayment</t>
  </si>
  <si>
    <t>To Loan</t>
  </si>
  <si>
    <t>Terms</t>
  </si>
  <si>
    <t>Least amount paid for a rand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</si>
</sst>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9" fontId="0" fillId="0" borderId="0" xfId="1" applyFont="1"/>
    <xf numFmtId="14" fontId="0" fillId="0" borderId="0" xfId="0" applyNumberFormat="1"/>
    <xf numFmtId="17" fontId="0" fillId="0" borderId="0" xfId="0" applyNumberFormat="1"/>
    <xf numFmtId="17" fontId="3" fillId="2" borderId="0" xfId="0" applyNumberFormat="1" applyFont="1" applyFill="1"/>
    <xf numFmtId="0" fontId="0" fillId="3" borderId="0" xfId="0" applyFill="1"/>
    <xf numFmtId="2" fontId="0" fillId="3" borderId="0" xfId="0" applyNumberFormat="1" applyFill="1"/>
    <xf numFmtId="9" fontId="0" fillId="3" borderId="0" xfId="1" applyFont="1" applyFill="1"/>
    <xf numFmtId="0" fontId="0" fillId="4" borderId="0" xfId="0" applyFill="1"/>
    <xf numFmtId="2" fontId="0" fillId="4" borderId="0" xfId="0" applyNumberFormat="1" applyFill="1"/>
    <xf numFmtId="9" fontId="0" fillId="4" borderId="0" xfId="1" applyFont="1" applyFill="1"/>
    <xf numFmtId="0" fontId="0" fillId="5" borderId="0" xfId="0" applyFill="1"/>
    <xf numFmtId="2" fontId="0" fillId="5" borderId="0" xfId="0" applyNumberFormat="1" applyFill="1"/>
    <xf numFmtId="9" fontId="0" fillId="5" borderId="0" xfId="1" applyFont="1" applyFill="1"/>
    <xf numFmtId="0" fontId="4" fillId="0" borderId="2" xfId="0" applyFont="1" applyFill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2"/>
  <sheetViews>
    <sheetView tabSelected="1" workbookViewId="0">
      <selection activeCell="C8" sqref="C8"/>
    </sheetView>
  </sheetViews>
  <sheetFormatPr defaultRowHeight="15" x14ac:dyDescent="0.25"/>
  <cols>
    <col min="1" max="1" width="13.42578125" bestFit="1" customWidth="1"/>
    <col min="2" max="2" width="11.28515625" bestFit="1" customWidth="1"/>
    <col min="3" max="3" width="30.7109375" bestFit="1" customWidth="1"/>
    <col min="4" max="4" width="14" bestFit="1" customWidth="1"/>
    <col min="5" max="5" width="27" bestFit="1" customWidth="1"/>
    <col min="6" max="6" width="12.85546875" style="3" customWidth="1"/>
    <col min="7" max="7" width="12.5703125" style="3" bestFit="1" customWidth="1"/>
    <col min="8" max="8" width="10.5703125" bestFit="1" customWidth="1"/>
    <col min="9" max="9" width="26.5703125" customWidth="1"/>
    <col min="10" max="10" width="16.140625" bestFit="1" customWidth="1"/>
  </cols>
  <sheetData>
    <row r="1" spans="1:2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7" t="s">
        <v>37</v>
      </c>
    </row>
    <row r="2" spans="1:20" x14ac:dyDescent="0.25">
      <c r="A2" t="s">
        <v>9</v>
      </c>
      <c r="B2" t="s">
        <v>10</v>
      </c>
      <c r="C2" s="8" t="s">
        <v>11</v>
      </c>
      <c r="D2" s="8" t="s">
        <v>12</v>
      </c>
      <c r="E2" s="8" t="s">
        <v>13</v>
      </c>
      <c r="F2" s="9">
        <v>33600</v>
      </c>
      <c r="G2" s="9">
        <v>32527</v>
      </c>
      <c r="H2" s="8">
        <v>1670</v>
      </c>
      <c r="I2" s="8" t="s">
        <v>14</v>
      </c>
      <c r="J2" s="8">
        <f>G2/H2</f>
        <v>19.477245508982037</v>
      </c>
      <c r="K2" s="10">
        <f>H2/G2</f>
        <v>5.1341962062286715E-2</v>
      </c>
      <c r="L2" s="8">
        <f>H2/F2</f>
        <v>4.9702380952380949E-2</v>
      </c>
    </row>
    <row r="3" spans="1:20" x14ac:dyDescent="0.25">
      <c r="A3" t="s">
        <v>9</v>
      </c>
      <c r="B3" t="s">
        <v>15</v>
      </c>
      <c r="C3" t="s">
        <v>16</v>
      </c>
      <c r="D3" t="s">
        <v>12</v>
      </c>
      <c r="E3" t="s">
        <v>17</v>
      </c>
      <c r="F3" s="3">
        <v>242624</v>
      </c>
      <c r="G3" s="3">
        <v>78064</v>
      </c>
      <c r="H3">
        <v>4448</v>
      </c>
      <c r="I3" t="s">
        <v>14</v>
      </c>
      <c r="J3" s="8">
        <f t="shared" ref="J3:J9" si="0">G3/H3</f>
        <v>17.550359712230215</v>
      </c>
      <c r="K3" s="4">
        <f>H3/G3</f>
        <v>5.6978889116622258E-2</v>
      </c>
      <c r="L3">
        <f>H3/F3</f>
        <v>1.8332893695594831E-2</v>
      </c>
    </row>
    <row r="4" spans="1:20" x14ac:dyDescent="0.25">
      <c r="A4" t="s">
        <v>9</v>
      </c>
      <c r="B4" t="s">
        <v>18</v>
      </c>
      <c r="C4" t="s">
        <v>19</v>
      </c>
      <c r="D4" t="s">
        <v>12</v>
      </c>
      <c r="E4" t="s">
        <v>13</v>
      </c>
      <c r="F4" s="3">
        <v>50000</v>
      </c>
      <c r="G4" s="3">
        <v>34280</v>
      </c>
      <c r="H4">
        <v>786</v>
      </c>
      <c r="I4" t="s">
        <v>14</v>
      </c>
      <c r="J4" s="8">
        <f t="shared" si="0"/>
        <v>43.613231552162851</v>
      </c>
      <c r="K4" s="4">
        <f>H4/G4</f>
        <v>2.2928821470245039E-2</v>
      </c>
      <c r="L4">
        <f>H4/F4</f>
        <v>1.5720000000000001E-2</v>
      </c>
    </row>
    <row r="5" spans="1:20" x14ac:dyDescent="0.25">
      <c r="A5" t="s">
        <v>9</v>
      </c>
      <c r="B5" t="s">
        <v>20</v>
      </c>
      <c r="C5" s="11" t="s">
        <v>21</v>
      </c>
      <c r="D5" s="11" t="s">
        <v>12</v>
      </c>
      <c r="E5" s="11" t="s">
        <v>13</v>
      </c>
      <c r="F5" s="12">
        <v>90000</v>
      </c>
      <c r="G5" s="12">
        <v>90371</v>
      </c>
      <c r="H5" s="11">
        <v>2715</v>
      </c>
      <c r="I5" s="11" t="s">
        <v>14</v>
      </c>
      <c r="J5" s="8">
        <f t="shared" si="0"/>
        <v>33.285819521178638</v>
      </c>
      <c r="K5" s="13">
        <f>H5/G5</f>
        <v>3.0042823472131545E-2</v>
      </c>
      <c r="L5" s="11">
        <f>H5/F5</f>
        <v>3.0166666666666668E-2</v>
      </c>
    </row>
    <row r="6" spans="1:20" x14ac:dyDescent="0.25">
      <c r="A6" t="s">
        <v>22</v>
      </c>
      <c r="B6" t="s">
        <v>23</v>
      </c>
      <c r="C6" t="s">
        <v>24</v>
      </c>
      <c r="D6" t="s">
        <v>12</v>
      </c>
      <c r="E6" t="s">
        <v>25</v>
      </c>
      <c r="F6" s="3">
        <v>201207</v>
      </c>
      <c r="G6" s="3">
        <v>151443</v>
      </c>
      <c r="H6">
        <v>6815</v>
      </c>
      <c r="I6" t="s">
        <v>14</v>
      </c>
      <c r="J6" s="8">
        <f t="shared" si="0"/>
        <v>22.222010271460015</v>
      </c>
      <c r="K6" s="4">
        <f>H6/G6</f>
        <v>4.5000429204387127E-2</v>
      </c>
      <c r="L6">
        <f>H6/F6</f>
        <v>3.3870590983415091E-2</v>
      </c>
    </row>
    <row r="7" spans="1:20" x14ac:dyDescent="0.25">
      <c r="A7" t="s">
        <v>22</v>
      </c>
      <c r="B7" t="s">
        <v>26</v>
      </c>
      <c r="C7" t="s">
        <v>24</v>
      </c>
      <c r="D7" t="s">
        <v>12</v>
      </c>
      <c r="E7" t="s">
        <v>25</v>
      </c>
      <c r="F7" s="3">
        <v>45027</v>
      </c>
      <c r="G7" s="3">
        <v>42124</v>
      </c>
      <c r="H7">
        <v>1730</v>
      </c>
      <c r="I7" t="s">
        <v>14</v>
      </c>
      <c r="J7" s="8">
        <f t="shared" si="0"/>
        <v>24.34913294797688</v>
      </c>
      <c r="K7" s="4">
        <f>H7/G7</f>
        <v>4.1069224195233123E-2</v>
      </c>
      <c r="L7">
        <f>H7/F7</f>
        <v>3.8421391609478758E-2</v>
      </c>
    </row>
    <row r="8" spans="1:20" x14ac:dyDescent="0.25">
      <c r="A8" t="s">
        <v>27</v>
      </c>
      <c r="B8" t="s">
        <v>28</v>
      </c>
      <c r="C8" s="14" t="s">
        <v>29</v>
      </c>
      <c r="D8" s="14" t="s">
        <v>12</v>
      </c>
      <c r="E8" s="14" t="s">
        <v>30</v>
      </c>
      <c r="F8" s="15">
        <v>135000</v>
      </c>
      <c r="G8" s="15">
        <v>132403</v>
      </c>
      <c r="H8" s="14">
        <v>4006</v>
      </c>
      <c r="I8" s="14" t="s">
        <v>14</v>
      </c>
      <c r="J8" s="8">
        <f t="shared" si="0"/>
        <v>33.051173240139789</v>
      </c>
      <c r="K8" s="16">
        <f>H8/G8</f>
        <v>3.0256112021630931E-2</v>
      </c>
      <c r="L8" s="14">
        <f>H8/F8</f>
        <v>2.9674074074074075E-2</v>
      </c>
    </row>
    <row r="9" spans="1:20" x14ac:dyDescent="0.25">
      <c r="C9" t="s">
        <v>32</v>
      </c>
      <c r="F9" s="3">
        <v>22208</v>
      </c>
      <c r="G9" s="3">
        <v>22208</v>
      </c>
      <c r="H9">
        <v>1078</v>
      </c>
      <c r="J9" s="8">
        <f t="shared" si="0"/>
        <v>20.601113172541744</v>
      </c>
      <c r="K9" s="4">
        <f>H9/G9</f>
        <v>4.8541066282420747E-2</v>
      </c>
      <c r="L9">
        <f>H9/F9</f>
        <v>4.8541066282420747E-2</v>
      </c>
    </row>
    <row r="10" spans="1:20" x14ac:dyDescent="0.25">
      <c r="A10" t="s">
        <v>31</v>
      </c>
      <c r="F10" s="3">
        <v>819846</v>
      </c>
      <c r="G10" s="3">
        <f>SUM(G2:G9)</f>
        <v>583420</v>
      </c>
      <c r="H10" s="3">
        <f>SUM(H2:H9)</f>
        <v>23248</v>
      </c>
      <c r="K10" s="4">
        <f>H10/G10</f>
        <v>3.984779404202804E-2</v>
      </c>
    </row>
    <row r="13" spans="1:20" x14ac:dyDescent="0.25">
      <c r="E13" s="3">
        <v>90371</v>
      </c>
      <c r="F13" s="3">
        <f>0.39/12</f>
        <v>3.2500000000000001E-2</v>
      </c>
      <c r="G13" s="3">
        <f>F13*E13</f>
        <v>2937.0574999999999</v>
      </c>
    </row>
    <row r="14" spans="1:20" x14ac:dyDescent="0.25">
      <c r="E14">
        <f>E13/2</f>
        <v>45185.5</v>
      </c>
      <c r="F14" s="3">
        <f>0.39/12</f>
        <v>3.2500000000000001E-2</v>
      </c>
      <c r="G14" s="3">
        <f>F14*E14</f>
        <v>1468.5287499999999</v>
      </c>
      <c r="H14" s="3">
        <f>G13-G14</f>
        <v>1468.5287499999999</v>
      </c>
    </row>
    <row r="15" spans="1:20" x14ac:dyDescent="0.25">
      <c r="I15" t="s">
        <v>33</v>
      </c>
      <c r="J15" t="s">
        <v>34</v>
      </c>
      <c r="K15" t="s">
        <v>35</v>
      </c>
      <c r="L15" t="s">
        <v>36</v>
      </c>
      <c r="O15" s="3"/>
      <c r="P15" s="3"/>
      <c r="R15" t="s">
        <v>33</v>
      </c>
      <c r="S15" t="s">
        <v>34</v>
      </c>
      <c r="T15" t="s">
        <v>35</v>
      </c>
    </row>
    <row r="16" spans="1:20" x14ac:dyDescent="0.25">
      <c r="O16" s="3">
        <v>45027</v>
      </c>
      <c r="P16" s="3">
        <v>1.28</v>
      </c>
      <c r="Q16">
        <f>O16*1.28</f>
        <v>57634.559999999998</v>
      </c>
      <c r="R16">
        <f>(Q16-O16)/12</f>
        <v>1050.6299999999999</v>
      </c>
    </row>
    <row r="17" spans="2:20" x14ac:dyDescent="0.25">
      <c r="B17" s="6">
        <v>45078</v>
      </c>
      <c r="E17" s="5">
        <v>44563</v>
      </c>
      <c r="F17" s="3">
        <v>207672</v>
      </c>
      <c r="G17" s="3">
        <v>2.06E-2</v>
      </c>
      <c r="I17">
        <f>(F17*G17*(1+G17)^65)/((1+G17)^65-1)</f>
        <v>5825.9999233362942</v>
      </c>
      <c r="J17">
        <v>6815</v>
      </c>
      <c r="K17">
        <f>J17-I17-640</f>
        <v>349.00007666370584</v>
      </c>
      <c r="L17">
        <v>2</v>
      </c>
      <c r="M17">
        <f>K17</f>
        <v>349.00007666370584</v>
      </c>
      <c r="N17" s="5">
        <v>44563</v>
      </c>
      <c r="O17" s="3">
        <v>202844</v>
      </c>
      <c r="P17" s="3">
        <v>1.0206</v>
      </c>
      <c r="Q17">
        <f>O17*1.28</f>
        <v>259640.32000000001</v>
      </c>
      <c r="R17">
        <f>(Q17-O17)/12</f>
        <v>4733.0266666666676</v>
      </c>
      <c r="S17">
        <v>6815</v>
      </c>
      <c r="T17">
        <f>S17-R17</f>
        <v>2081.9733333333324</v>
      </c>
    </row>
    <row r="18" spans="2:20" x14ac:dyDescent="0.25">
      <c r="E18" s="5">
        <v>44564</v>
      </c>
      <c r="F18" s="3">
        <v>204745</v>
      </c>
      <c r="G18" s="3">
        <v>2.06E-2</v>
      </c>
      <c r="I18">
        <f t="shared" ref="I18:I80" si="1">(F18*G18*(1+G18)^65)/((1+G18)^65-1)</f>
        <v>5743.8862933062219</v>
      </c>
      <c r="J18">
        <f>J17</f>
        <v>6815</v>
      </c>
      <c r="K18">
        <f t="shared" ref="K18:K80" si="2">J18-I18-640</f>
        <v>431.11370669377811</v>
      </c>
      <c r="L18">
        <v>3</v>
      </c>
      <c r="M18">
        <f>K18+M17</f>
        <v>780.11378335748395</v>
      </c>
      <c r="O18" s="3">
        <f>O17-T17</f>
        <v>200762.02666666667</v>
      </c>
      <c r="P18" s="3"/>
    </row>
    <row r="19" spans="2:20" x14ac:dyDescent="0.25">
      <c r="E19" s="5">
        <v>44565</v>
      </c>
      <c r="F19" s="3">
        <f>F18-K18</f>
        <v>204313.88629330622</v>
      </c>
      <c r="G19" s="3">
        <v>2.06E-2</v>
      </c>
      <c r="I19">
        <f t="shared" si="1"/>
        <v>5731.7918924137221</v>
      </c>
      <c r="J19">
        <f>J18</f>
        <v>6815</v>
      </c>
      <c r="K19">
        <f t="shared" si="2"/>
        <v>443.20810758627795</v>
      </c>
      <c r="L19">
        <v>4</v>
      </c>
      <c r="M19">
        <f t="shared" ref="M19:M80" si="3">K19+M18</f>
        <v>1223.3218909437619</v>
      </c>
    </row>
    <row r="20" spans="2:20" x14ac:dyDescent="0.25">
      <c r="E20" s="5">
        <v>44566</v>
      </c>
      <c r="F20" s="3">
        <f>F19-K19</f>
        <v>203870.67818571994</v>
      </c>
      <c r="G20" s="3">
        <v>2.06E-2</v>
      </c>
      <c r="I20">
        <f t="shared" si="1"/>
        <v>5719.3581969669613</v>
      </c>
      <c r="J20">
        <f t="shared" ref="J20:J21" si="4">J19</f>
        <v>6815</v>
      </c>
      <c r="K20">
        <f t="shared" si="2"/>
        <v>455.64180303303874</v>
      </c>
      <c r="L20">
        <v>5</v>
      </c>
      <c r="M20">
        <f t="shared" si="3"/>
        <v>1678.9636939768006</v>
      </c>
    </row>
    <row r="21" spans="2:20" x14ac:dyDescent="0.25">
      <c r="E21" s="5">
        <v>44567</v>
      </c>
      <c r="F21" s="3">
        <f t="shared" ref="F21" si="5">F20-K20</f>
        <v>203415.0363826869</v>
      </c>
      <c r="G21" s="3">
        <v>2.06E-2</v>
      </c>
      <c r="I21">
        <f t="shared" si="1"/>
        <v>5706.5756884461234</v>
      </c>
      <c r="J21">
        <f t="shared" si="4"/>
        <v>6815</v>
      </c>
      <c r="K21">
        <f t="shared" si="2"/>
        <v>468.42431155387658</v>
      </c>
      <c r="L21">
        <v>6</v>
      </c>
      <c r="M21">
        <f t="shared" si="3"/>
        <v>2147.3880055306772</v>
      </c>
    </row>
    <row r="22" spans="2:20" x14ac:dyDescent="0.25">
      <c r="E22" s="5">
        <v>44568</v>
      </c>
      <c r="F22" s="3">
        <f>F21-K21</f>
        <v>202946.61207113301</v>
      </c>
      <c r="G22" s="3">
        <v>2.06E-2</v>
      </c>
      <c r="I22">
        <f t="shared" si="1"/>
        <v>5693.434581300231</v>
      </c>
      <c r="J22">
        <f t="shared" ref="J22:J24" si="6">J21</f>
        <v>6815</v>
      </c>
      <c r="K22">
        <f t="shared" si="2"/>
        <v>481.565418699769</v>
      </c>
      <c r="L22">
        <v>7</v>
      </c>
      <c r="M22">
        <f t="shared" si="3"/>
        <v>2628.9534242304462</v>
      </c>
    </row>
    <row r="23" spans="2:20" x14ac:dyDescent="0.25">
      <c r="E23" s="5">
        <v>44569</v>
      </c>
      <c r="F23" s="3">
        <f t="shared" ref="F23:F36" si="7">F22-K22</f>
        <v>202465.04665243326</v>
      </c>
      <c r="G23" s="3">
        <v>2.06E-2</v>
      </c>
      <c r="I23">
        <f t="shared" si="1"/>
        <v>5679.92481545589</v>
      </c>
      <c r="J23">
        <f t="shared" si="6"/>
        <v>6815</v>
      </c>
      <c r="K23">
        <f t="shared" si="2"/>
        <v>495.07518454411002</v>
      </c>
      <c r="L23">
        <v>8</v>
      </c>
      <c r="M23">
        <f t="shared" si="3"/>
        <v>3124.0286087745562</v>
      </c>
    </row>
    <row r="24" spans="2:20" x14ac:dyDescent="0.25">
      <c r="E24" s="5">
        <v>44570</v>
      </c>
      <c r="F24" s="3">
        <f t="shared" si="7"/>
        <v>201969.97146788915</v>
      </c>
      <c r="G24" s="3">
        <v>2.06E-2</v>
      </c>
      <c r="I24">
        <f t="shared" si="1"/>
        <v>5666.0360486158734</v>
      </c>
      <c r="J24">
        <f t="shared" si="6"/>
        <v>6815</v>
      </c>
      <c r="K24">
        <f t="shared" si="2"/>
        <v>508.96395138412663</v>
      </c>
      <c r="L24">
        <v>9</v>
      </c>
      <c r="M24">
        <f t="shared" si="3"/>
        <v>3632.9925601586829</v>
      </c>
    </row>
    <row r="25" spans="2:20" x14ac:dyDescent="0.25">
      <c r="E25" s="5">
        <v>44571</v>
      </c>
      <c r="F25" s="3">
        <f t="shared" si="7"/>
        <v>201461.00751650502</v>
      </c>
      <c r="G25" s="3">
        <v>2.06E-2</v>
      </c>
      <c r="I25">
        <f t="shared" si="1"/>
        <v>5651.7576483416678</v>
      </c>
      <c r="J25">
        <f t="shared" ref="J25:J38" si="8">J24</f>
        <v>6815</v>
      </c>
      <c r="K25">
        <f t="shared" si="2"/>
        <v>523.24235165833215</v>
      </c>
      <c r="L25">
        <v>10</v>
      </c>
      <c r="M25">
        <f t="shared" si="3"/>
        <v>4156.234911817015</v>
      </c>
    </row>
    <row r="26" spans="2:20" x14ac:dyDescent="0.25">
      <c r="E26" s="5">
        <v>44572</v>
      </c>
      <c r="F26" s="3">
        <f t="shared" si="7"/>
        <v>200937.7651648467</v>
      </c>
      <c r="G26" s="3">
        <v>2.06E-2</v>
      </c>
      <c r="I26">
        <f t="shared" si="1"/>
        <v>5637.07868391388</v>
      </c>
      <c r="J26">
        <f t="shared" si="8"/>
        <v>6815</v>
      </c>
      <c r="K26">
        <f t="shared" si="2"/>
        <v>537.92131608611999</v>
      </c>
      <c r="L26">
        <v>11</v>
      </c>
      <c r="M26">
        <f t="shared" si="3"/>
        <v>4694.156227903135</v>
      </c>
    </row>
    <row r="27" spans="2:20" x14ac:dyDescent="0.25">
      <c r="D27">
        <f>66/12</f>
        <v>5.5</v>
      </c>
      <c r="E27" s="5">
        <v>44573</v>
      </c>
      <c r="F27" s="3">
        <f t="shared" si="7"/>
        <v>200399.84384876059</v>
      </c>
      <c r="G27" s="3">
        <v>2.06E-2</v>
      </c>
      <c r="I27">
        <f t="shared" si="1"/>
        <v>5621.9879179643121</v>
      </c>
      <c r="J27">
        <f t="shared" si="8"/>
        <v>6815</v>
      </c>
      <c r="K27">
        <f t="shared" si="2"/>
        <v>553.01208203568785</v>
      </c>
      <c r="L27">
        <v>12</v>
      </c>
      <c r="M27">
        <f t="shared" si="3"/>
        <v>5247.1683099388229</v>
      </c>
    </row>
    <row r="28" spans="2:20" x14ac:dyDescent="0.25">
      <c r="C28">
        <f>10*0.2</f>
        <v>2</v>
      </c>
      <c r="E28" s="5">
        <v>44927</v>
      </c>
      <c r="F28" s="3">
        <f t="shared" si="7"/>
        <v>199846.83176672491</v>
      </c>
      <c r="G28" s="3">
        <v>2.06E-2</v>
      </c>
      <c r="I28">
        <f t="shared" si="1"/>
        <v>5606.4737978732837</v>
      </c>
      <c r="J28">
        <f t="shared" si="8"/>
        <v>6815</v>
      </c>
      <c r="K28">
        <f t="shared" si="2"/>
        <v>568.52620212671627</v>
      </c>
      <c r="L28">
        <v>13</v>
      </c>
      <c r="M28">
        <f t="shared" si="3"/>
        <v>5815.6945120655391</v>
      </c>
    </row>
    <row r="29" spans="2:20" x14ac:dyDescent="0.25">
      <c r="C29">
        <f>5*0.2*2</f>
        <v>2</v>
      </c>
      <c r="E29" s="5">
        <v>44928</v>
      </c>
      <c r="F29" s="3">
        <f t="shared" si="7"/>
        <v>199278.30556459818</v>
      </c>
      <c r="G29" s="3">
        <v>2.06E-2</v>
      </c>
      <c r="I29">
        <f t="shared" si="1"/>
        <v>5590.5244469256122</v>
      </c>
      <c r="J29">
        <f t="shared" si="8"/>
        <v>6815</v>
      </c>
      <c r="K29">
        <f t="shared" si="2"/>
        <v>584.47555307438779</v>
      </c>
      <c r="L29">
        <v>14</v>
      </c>
      <c r="M29">
        <f t="shared" si="3"/>
        <v>6400.1700651399269</v>
      </c>
    </row>
    <row r="30" spans="2:20" x14ac:dyDescent="0.25">
      <c r="E30" s="5">
        <v>44929</v>
      </c>
      <c r="F30" s="3">
        <f t="shared" si="7"/>
        <v>198693.83001152379</v>
      </c>
      <c r="G30" s="3">
        <v>2.06E-2</v>
      </c>
      <c r="I30">
        <f t="shared" si="1"/>
        <v>5574.1276552184809</v>
      </c>
      <c r="J30">
        <f t="shared" si="8"/>
        <v>6815</v>
      </c>
      <c r="K30">
        <f t="shared" si="2"/>
        <v>600.87234478151913</v>
      </c>
      <c r="L30">
        <v>15</v>
      </c>
      <c r="M30">
        <f t="shared" si="3"/>
        <v>7001.0424099214461</v>
      </c>
    </row>
    <row r="31" spans="2:20" x14ac:dyDescent="0.25">
      <c r="E31" s="5">
        <v>44930</v>
      </c>
      <c r="F31" s="3">
        <f t="shared" si="7"/>
        <v>198092.95766674227</v>
      </c>
      <c r="G31" s="3">
        <v>2.06E-2</v>
      </c>
      <c r="I31">
        <f t="shared" si="1"/>
        <v>5557.2708703142471</v>
      </c>
      <c r="J31">
        <f t="shared" si="8"/>
        <v>6815</v>
      </c>
      <c r="K31">
        <f t="shared" si="2"/>
        <v>617.72912968575292</v>
      </c>
      <c r="L31">
        <v>16</v>
      </c>
      <c r="M31">
        <f t="shared" si="3"/>
        <v>7618.771539607199</v>
      </c>
    </row>
    <row r="32" spans="2:20" x14ac:dyDescent="0.25">
      <c r="E32" s="5">
        <v>44931</v>
      </c>
      <c r="F32" s="3">
        <f t="shared" si="7"/>
        <v>197475.22853705651</v>
      </c>
      <c r="G32" s="3">
        <v>2.06E-2</v>
      </c>
      <c r="I32">
        <f t="shared" si="1"/>
        <v>5539.941187631016</v>
      </c>
      <c r="J32">
        <f t="shared" si="8"/>
        <v>6815</v>
      </c>
      <c r="K32">
        <f t="shared" si="2"/>
        <v>635.05881236898404</v>
      </c>
      <c r="L32">
        <v>17</v>
      </c>
      <c r="M32">
        <f t="shared" si="3"/>
        <v>8253.830351976183</v>
      </c>
    </row>
    <row r="33" spans="5:13" x14ac:dyDescent="0.25">
      <c r="E33" s="5">
        <v>44932</v>
      </c>
      <c r="F33" s="3">
        <f t="shared" si="7"/>
        <v>196840.16972468753</v>
      </c>
      <c r="G33" s="3">
        <v>2.06E-2</v>
      </c>
      <c r="I33">
        <f t="shared" si="1"/>
        <v>5522.1253405636426</v>
      </c>
      <c r="J33">
        <f t="shared" si="8"/>
        <v>6815</v>
      </c>
      <c r="K33">
        <f t="shared" si="2"/>
        <v>652.87465943635743</v>
      </c>
      <c r="L33">
        <v>18</v>
      </c>
      <c r="M33">
        <f t="shared" si="3"/>
        <v>8906.7050114125414</v>
      </c>
    </row>
    <row r="34" spans="5:13" x14ac:dyDescent="0.25">
      <c r="E34" s="5">
        <v>44933</v>
      </c>
      <c r="F34" s="3">
        <f t="shared" si="7"/>
        <v>196187.29506525118</v>
      </c>
      <c r="G34" s="3">
        <v>2.06E-2</v>
      </c>
      <c r="I34">
        <f t="shared" si="1"/>
        <v>5503.8096903275764</v>
      </c>
      <c r="J34">
        <f t="shared" si="8"/>
        <v>6815</v>
      </c>
      <c r="K34">
        <f t="shared" si="2"/>
        <v>671.19030967242361</v>
      </c>
      <c r="L34">
        <v>19</v>
      </c>
      <c r="M34">
        <f t="shared" si="3"/>
        <v>9577.895321084965</v>
      </c>
    </row>
    <row r="35" spans="5:13" x14ac:dyDescent="0.25">
      <c r="E35" s="5">
        <v>44934</v>
      </c>
      <c r="F35" s="3">
        <f t="shared" si="7"/>
        <v>195516.10475557877</v>
      </c>
      <c r="G35" s="3">
        <v>2.06E-2</v>
      </c>
      <c r="I35">
        <f t="shared" si="1"/>
        <v>5484.9802155178013</v>
      </c>
      <c r="J35">
        <f t="shared" si="8"/>
        <v>6815</v>
      </c>
      <c r="K35">
        <f t="shared" si="2"/>
        <v>690.0197844821987</v>
      </c>
      <c r="L35">
        <v>20</v>
      </c>
      <c r="M35">
        <f t="shared" si="3"/>
        <v>10267.915105567165</v>
      </c>
    </row>
    <row r="36" spans="5:13" x14ac:dyDescent="0.25">
      <c r="E36" s="5">
        <v>44935</v>
      </c>
      <c r="F36" s="3">
        <f t="shared" si="7"/>
        <v>194826.08497109657</v>
      </c>
      <c r="G36" s="3">
        <v>2.06E-2</v>
      </c>
      <c r="I36">
        <f t="shared" si="1"/>
        <v>5465.6225013748563</v>
      </c>
      <c r="J36">
        <f t="shared" si="8"/>
        <v>6815</v>
      </c>
      <c r="K36">
        <f t="shared" si="2"/>
        <v>709.37749862514374</v>
      </c>
      <c r="L36">
        <v>21</v>
      </c>
      <c r="M36">
        <f t="shared" si="3"/>
        <v>10977.292604192309</v>
      </c>
    </row>
    <row r="37" spans="5:13" x14ac:dyDescent="0.25">
      <c r="E37" s="5">
        <v>44936</v>
      </c>
      <c r="F37" s="3">
        <f t="shared" ref="F37:F80" si="9">F36-K36</f>
        <v>194116.70747247143</v>
      </c>
      <c r="G37" s="3">
        <v>2.06E-2</v>
      </c>
      <c r="I37">
        <f t="shared" si="1"/>
        <v>5445.7217287497233</v>
      </c>
      <c r="J37">
        <f t="shared" si="8"/>
        <v>6815</v>
      </c>
      <c r="K37">
        <f t="shared" si="2"/>
        <v>729.2782712502767</v>
      </c>
      <c r="L37">
        <v>22</v>
      </c>
      <c r="M37">
        <f t="shared" si="3"/>
        <v>11706.570875442587</v>
      </c>
    </row>
    <row r="38" spans="5:13" x14ac:dyDescent="0.25">
      <c r="E38" s="5">
        <v>44937</v>
      </c>
      <c r="F38" s="3">
        <f t="shared" si="9"/>
        <v>193387.42920122115</v>
      </c>
      <c r="G38" s="3">
        <v>2.06E-2</v>
      </c>
      <c r="I38">
        <f t="shared" si="1"/>
        <v>5425.2626627591471</v>
      </c>
      <c r="J38">
        <f t="shared" si="8"/>
        <v>6815</v>
      </c>
      <c r="K38">
        <f t="shared" si="2"/>
        <v>749.73733724085287</v>
      </c>
      <c r="L38">
        <v>23</v>
      </c>
      <c r="M38">
        <f t="shared" si="3"/>
        <v>12456.30821268344</v>
      </c>
    </row>
    <row r="39" spans="5:13" x14ac:dyDescent="0.25">
      <c r="E39" s="5">
        <v>44938</v>
      </c>
      <c r="F39" s="3">
        <f t="shared" si="9"/>
        <v>192637.69186398029</v>
      </c>
      <c r="G39" s="3">
        <v>2.06E-2</v>
      </c>
      <c r="I39">
        <f t="shared" si="1"/>
        <v>5404.2296411226835</v>
      </c>
      <c r="J39">
        <f t="shared" ref="J39:J80" si="10">J38</f>
        <v>6815</v>
      </c>
      <c r="K39">
        <f t="shared" si="2"/>
        <v>770.77035887731654</v>
      </c>
      <c r="L39">
        <v>24</v>
      </c>
      <c r="M39">
        <f t="shared" si="3"/>
        <v>13227.078571560756</v>
      </c>
    </row>
    <row r="40" spans="5:13" x14ac:dyDescent="0.25">
      <c r="E40" s="5">
        <v>45292</v>
      </c>
      <c r="F40" s="3">
        <f t="shared" si="9"/>
        <v>191866.92150510298</v>
      </c>
      <c r="G40" s="3">
        <v>2.06E-2</v>
      </c>
      <c r="I40">
        <f t="shared" si="1"/>
        <v>5382.6065621725647</v>
      </c>
      <c r="J40">
        <f t="shared" si="10"/>
        <v>6815</v>
      </c>
      <c r="K40">
        <f t="shared" si="2"/>
        <v>792.39343782743526</v>
      </c>
      <c r="L40">
        <v>25</v>
      </c>
      <c r="M40">
        <f t="shared" si="3"/>
        <v>14019.472009388192</v>
      </c>
    </row>
    <row r="41" spans="5:13" x14ac:dyDescent="0.25">
      <c r="E41" s="5">
        <v>45293</v>
      </c>
      <c r="F41" s="3">
        <f t="shared" si="9"/>
        <v>191074.52806727553</v>
      </c>
      <c r="G41" s="3">
        <v>2.06E-2</v>
      </c>
      <c r="I41">
        <f t="shared" si="1"/>
        <v>5360.3768725271866</v>
      </c>
      <c r="J41">
        <f t="shared" si="10"/>
        <v>6815</v>
      </c>
      <c r="K41">
        <f t="shared" si="2"/>
        <v>814.62312747281339</v>
      </c>
      <c r="L41">
        <v>26</v>
      </c>
      <c r="M41">
        <f t="shared" si="3"/>
        <v>14834.095136861004</v>
      </c>
    </row>
    <row r="42" spans="5:13" x14ac:dyDescent="0.25">
      <c r="E42" s="5">
        <v>45294</v>
      </c>
      <c r="F42" s="3">
        <f t="shared" si="9"/>
        <v>190259.90493980271</v>
      </c>
      <c r="G42" s="3">
        <v>2.06E-2</v>
      </c>
      <c r="I42">
        <f t="shared" si="1"/>
        <v>5337.5235544188017</v>
      </c>
      <c r="J42">
        <f t="shared" si="10"/>
        <v>6815</v>
      </c>
      <c r="K42">
        <f t="shared" si="2"/>
        <v>837.47644558119828</v>
      </c>
      <c r="L42">
        <v>27</v>
      </c>
      <c r="M42">
        <f t="shared" si="3"/>
        <v>15671.571582442202</v>
      </c>
    </row>
    <row r="43" spans="5:13" x14ac:dyDescent="0.25">
      <c r="E43" s="5">
        <v>45295</v>
      </c>
      <c r="F43" s="3">
        <f t="shared" si="9"/>
        <v>189422.4284942215</v>
      </c>
      <c r="G43" s="3">
        <v>2.06E-2</v>
      </c>
      <c r="I43">
        <f t="shared" si="1"/>
        <v>5314.0291126656903</v>
      </c>
      <c r="J43">
        <f t="shared" si="10"/>
        <v>6815</v>
      </c>
      <c r="K43">
        <f t="shared" si="2"/>
        <v>860.97088733430974</v>
      </c>
      <c r="L43">
        <v>28</v>
      </c>
      <c r="M43">
        <f t="shared" si="3"/>
        <v>16532.542469776512</v>
      </c>
    </row>
    <row r="44" spans="5:13" x14ac:dyDescent="0.25">
      <c r="E44" s="5">
        <v>45296</v>
      </c>
      <c r="F44" s="3">
        <f t="shared" si="9"/>
        <v>188561.45760688718</v>
      </c>
      <c r="G44" s="3">
        <v>2.06E-2</v>
      </c>
      <c r="I44">
        <f t="shared" si="1"/>
        <v>5289.8755612788664</v>
      </c>
      <c r="J44">
        <f t="shared" si="10"/>
        <v>6815</v>
      </c>
      <c r="K44">
        <f t="shared" si="2"/>
        <v>885.12443872113363</v>
      </c>
      <c r="L44">
        <v>29</v>
      </c>
      <c r="M44">
        <f t="shared" si="3"/>
        <v>17417.666908497646</v>
      </c>
    </row>
    <row r="45" spans="5:13" x14ac:dyDescent="0.25">
      <c r="E45" s="5">
        <v>45297</v>
      </c>
      <c r="F45" s="3">
        <f t="shared" si="9"/>
        <v>187676.33316816605</v>
      </c>
      <c r="G45" s="3">
        <v>2.06E-2</v>
      </c>
      <c r="I45">
        <f t="shared" si="1"/>
        <v>5265.0444096930369</v>
      </c>
      <c r="J45">
        <f t="shared" si="10"/>
        <v>6815</v>
      </c>
      <c r="K45">
        <f t="shared" si="2"/>
        <v>909.95559030696313</v>
      </c>
      <c r="L45">
        <v>30</v>
      </c>
      <c r="M45">
        <f t="shared" si="3"/>
        <v>18327.622498804609</v>
      </c>
    </row>
    <row r="46" spans="5:13" x14ac:dyDescent="0.25">
      <c r="E46" s="5">
        <v>45298</v>
      </c>
      <c r="F46" s="3">
        <f t="shared" si="9"/>
        <v>186766.37757785909</v>
      </c>
      <c r="G46" s="3">
        <v>2.06E-2</v>
      </c>
      <c r="I46">
        <f t="shared" si="1"/>
        <v>5239.5166486112939</v>
      </c>
      <c r="J46">
        <f t="shared" si="10"/>
        <v>6815</v>
      </c>
      <c r="K46">
        <f t="shared" si="2"/>
        <v>935.48335138870607</v>
      </c>
      <c r="L46">
        <v>31</v>
      </c>
      <c r="M46">
        <f t="shared" si="3"/>
        <v>19263.105850193315</v>
      </c>
    </row>
    <row r="47" spans="5:13" x14ac:dyDescent="0.25">
      <c r="E47" s="5">
        <v>45299</v>
      </c>
      <c r="F47" s="3">
        <f t="shared" si="9"/>
        <v>185830.89422647038</v>
      </c>
      <c r="G47" s="3">
        <v>2.06E-2</v>
      </c>
      <c r="I47">
        <f t="shared" si="1"/>
        <v>5213.2727354526924</v>
      </c>
      <c r="J47">
        <f t="shared" si="10"/>
        <v>6815</v>
      </c>
      <c r="K47">
        <f t="shared" si="2"/>
        <v>961.72726454730764</v>
      </c>
      <c r="L47">
        <v>32</v>
      </c>
      <c r="M47">
        <f t="shared" si="3"/>
        <v>20224.833114740621</v>
      </c>
    </row>
    <row r="48" spans="5:13" x14ac:dyDescent="0.25">
      <c r="E48" s="5">
        <v>45300</v>
      </c>
      <c r="F48" s="3">
        <f t="shared" si="9"/>
        <v>184869.16696192307</v>
      </c>
      <c r="G48" s="3">
        <v>2.06E-2</v>
      </c>
      <c r="I48">
        <f t="shared" si="1"/>
        <v>5186.292579391582</v>
      </c>
      <c r="J48">
        <f t="shared" si="10"/>
        <v>6815</v>
      </c>
      <c r="K48">
        <f t="shared" si="2"/>
        <v>988.70742060841803</v>
      </c>
      <c r="L48">
        <v>33</v>
      </c>
      <c r="M48">
        <f t="shared" si="3"/>
        <v>21213.540535349039</v>
      </c>
    </row>
    <row r="49" spans="5:13" x14ac:dyDescent="0.25">
      <c r="E49" s="5">
        <v>45301</v>
      </c>
      <c r="F49" s="3">
        <f t="shared" si="9"/>
        <v>183880.45954131466</v>
      </c>
      <c r="G49" s="3">
        <v>2.06E-2</v>
      </c>
      <c r="I49">
        <f t="shared" si="1"/>
        <v>5158.5555259772236</v>
      </c>
      <c r="J49">
        <f t="shared" si="10"/>
        <v>6815</v>
      </c>
      <c r="K49">
        <f t="shared" si="2"/>
        <v>1016.4444740227764</v>
      </c>
      <c r="L49">
        <v>34</v>
      </c>
      <c r="M49">
        <f t="shared" si="3"/>
        <v>22229.985009371816</v>
      </c>
    </row>
    <row r="50" spans="5:13" x14ac:dyDescent="0.25">
      <c r="E50" s="5">
        <v>45302</v>
      </c>
      <c r="F50" s="3">
        <f t="shared" si="9"/>
        <v>182864.01506729188</v>
      </c>
      <c r="G50" s="3">
        <v>2.06E-2</v>
      </c>
      <c r="I50">
        <f t="shared" si="1"/>
        <v>5130.0403413219383</v>
      </c>
      <c r="J50">
        <f t="shared" si="10"/>
        <v>6815</v>
      </c>
      <c r="K50">
        <f t="shared" si="2"/>
        <v>1044.9596586780617</v>
      </c>
      <c r="L50">
        <v>35</v>
      </c>
      <c r="M50">
        <f t="shared" si="3"/>
        <v>23274.944668049877</v>
      </c>
    </row>
    <row r="51" spans="5:13" x14ac:dyDescent="0.25">
      <c r="E51" s="5">
        <v>45303</v>
      </c>
      <c r="F51" s="3">
        <f t="shared" si="9"/>
        <v>181819.05540861381</v>
      </c>
      <c r="G51" s="3">
        <v>2.06E-2</v>
      </c>
      <c r="I51">
        <f t="shared" si="1"/>
        <v>5100.7251958456682</v>
      </c>
      <c r="J51">
        <f t="shared" si="10"/>
        <v>6815</v>
      </c>
      <c r="K51">
        <f t="shared" si="2"/>
        <v>1074.2748041543318</v>
      </c>
      <c r="L51">
        <v>36</v>
      </c>
      <c r="M51">
        <f t="shared" si="3"/>
        <v>24349.219472204208</v>
      </c>
    </row>
    <row r="52" spans="5:13" x14ac:dyDescent="0.25">
      <c r="E52" s="5">
        <v>45658</v>
      </c>
      <c r="F52" s="3">
        <f t="shared" si="9"/>
        <v>180744.78060445949</v>
      </c>
      <c r="G52" s="3">
        <v>2.06E-2</v>
      </c>
      <c r="I52">
        <f t="shared" si="1"/>
        <v>5070.5876475645073</v>
      </c>
      <c r="J52">
        <f t="shared" si="10"/>
        <v>6815</v>
      </c>
      <c r="K52">
        <f t="shared" si="2"/>
        <v>1104.4123524354927</v>
      </c>
      <c r="L52">
        <v>37</v>
      </c>
      <c r="M52">
        <f t="shared" si="3"/>
        <v>25453.631824639699</v>
      </c>
    </row>
    <row r="53" spans="5:13" x14ac:dyDescent="0.25">
      <c r="E53" s="5">
        <v>45659</v>
      </c>
      <c r="F53" s="3">
        <f t="shared" si="9"/>
        <v>179640.368252024</v>
      </c>
      <c r="G53" s="3">
        <v>2.06E-2</v>
      </c>
      <c r="I53">
        <f t="shared" si="1"/>
        <v>5039.6046249104147</v>
      </c>
      <c r="J53">
        <f t="shared" si="10"/>
        <v>6815</v>
      </c>
      <c r="K53">
        <f t="shared" si="2"/>
        <v>1135.3953750895853</v>
      </c>
      <c r="L53">
        <v>38</v>
      </c>
      <c r="M53">
        <f t="shared" si="3"/>
        <v>26589.027199729284</v>
      </c>
    </row>
    <row r="54" spans="5:13" x14ac:dyDescent="0.25">
      <c r="E54" s="5">
        <v>45660</v>
      </c>
      <c r="F54" s="3">
        <f t="shared" si="9"/>
        <v>178504.97287693442</v>
      </c>
      <c r="G54" s="3">
        <v>2.06E-2</v>
      </c>
      <c r="I54">
        <f t="shared" si="1"/>
        <v>5007.7524090689521</v>
      </c>
      <c r="J54">
        <f t="shared" si="10"/>
        <v>6815</v>
      </c>
      <c r="K54">
        <f t="shared" si="2"/>
        <v>1167.2475909310479</v>
      </c>
      <c r="L54">
        <v>39</v>
      </c>
      <c r="M54">
        <f t="shared" si="3"/>
        <v>27756.274790660333</v>
      </c>
    </row>
    <row r="55" spans="5:13" x14ac:dyDescent="0.25">
      <c r="E55" s="5">
        <v>45661</v>
      </c>
      <c r="F55" s="3">
        <f t="shared" si="9"/>
        <v>177337.72528600338</v>
      </c>
      <c r="G55" s="3">
        <v>2.06E-2</v>
      </c>
      <c r="I55">
        <f t="shared" si="1"/>
        <v>4975.0066158215295</v>
      </c>
      <c r="J55">
        <f t="shared" si="10"/>
        <v>6815</v>
      </c>
      <c r="K55">
        <f t="shared" si="2"/>
        <v>1199.9933841784705</v>
      </c>
      <c r="L55">
        <v>40</v>
      </c>
      <c r="M55">
        <f t="shared" si="3"/>
        <v>28956.268174838802</v>
      </c>
    </row>
    <row r="56" spans="5:13" x14ac:dyDescent="0.25">
      <c r="E56" s="5">
        <v>45662</v>
      </c>
      <c r="F56" s="3">
        <f t="shared" si="9"/>
        <v>176137.73190182491</v>
      </c>
      <c r="G56" s="3">
        <v>2.06E-2</v>
      </c>
      <c r="I56">
        <f t="shared" si="1"/>
        <v>4941.3421768782546</v>
      </c>
      <c r="J56">
        <f t="shared" si="10"/>
        <v>6815</v>
      </c>
      <c r="K56">
        <f t="shared" si="2"/>
        <v>1233.6578231217454</v>
      </c>
      <c r="L56">
        <v>41</v>
      </c>
      <c r="M56">
        <f t="shared" si="3"/>
        <v>30189.925997960549</v>
      </c>
    </row>
    <row r="57" spans="5:13" x14ac:dyDescent="0.25">
      <c r="E57" s="5">
        <v>45663</v>
      </c>
      <c r="F57" s="3">
        <f t="shared" si="9"/>
        <v>174904.07407870315</v>
      </c>
      <c r="G57" s="3">
        <v>2.06E-2</v>
      </c>
      <c r="I57">
        <f t="shared" si="1"/>
        <v>4906.7333206870944</v>
      </c>
      <c r="J57">
        <f t="shared" si="10"/>
        <v>6815</v>
      </c>
      <c r="K57">
        <f t="shared" si="2"/>
        <v>1268.2666793129056</v>
      </c>
      <c r="L57">
        <v>42</v>
      </c>
      <c r="M57">
        <f t="shared" si="3"/>
        <v>31458.192677273455</v>
      </c>
    </row>
    <row r="58" spans="5:13" x14ac:dyDescent="0.25">
      <c r="E58" s="5">
        <v>45664</v>
      </c>
      <c r="F58" s="3">
        <f t="shared" si="9"/>
        <v>173635.80739939024</v>
      </c>
      <c r="G58" s="3">
        <v>2.06E-2</v>
      </c>
      <c r="I58">
        <f t="shared" si="1"/>
        <v>4871.1535527046644</v>
      </c>
      <c r="J58">
        <f t="shared" si="10"/>
        <v>6815</v>
      </c>
      <c r="K58">
        <f t="shared" si="2"/>
        <v>1303.8464472953356</v>
      </c>
      <c r="L58">
        <v>43</v>
      </c>
      <c r="M58">
        <f t="shared" si="3"/>
        <v>32762.03912456879</v>
      </c>
    </row>
    <row r="59" spans="5:13" x14ac:dyDescent="0.25">
      <c r="E59" s="5">
        <v>45665</v>
      </c>
      <c r="F59" s="3">
        <f t="shared" si="9"/>
        <v>172331.9609520949</v>
      </c>
      <c r="G59" s="3">
        <v>2.06E-2</v>
      </c>
      <c r="I59">
        <f t="shared" si="1"/>
        <v>4834.575635113536</v>
      </c>
      <c r="J59">
        <f t="shared" si="10"/>
        <v>6815</v>
      </c>
      <c r="K59">
        <f t="shared" si="2"/>
        <v>1340.424364886464</v>
      </c>
      <c r="L59">
        <v>44</v>
      </c>
      <c r="M59">
        <f t="shared" si="3"/>
        <v>34102.463489455251</v>
      </c>
    </row>
    <row r="60" spans="5:13" x14ac:dyDescent="0.25">
      <c r="E60" s="5">
        <v>45666</v>
      </c>
      <c r="F60" s="3">
        <f t="shared" si="9"/>
        <v>170991.53658720845</v>
      </c>
      <c r="G60" s="3">
        <v>2.06E-2</v>
      </c>
      <c r="I60">
        <f t="shared" si="1"/>
        <v>4796.9715659705289</v>
      </c>
      <c r="J60">
        <f t="shared" si="10"/>
        <v>6815</v>
      </c>
      <c r="K60">
        <f t="shared" si="2"/>
        <v>1378.0284340294711</v>
      </c>
      <c r="L60">
        <v>45</v>
      </c>
      <c r="M60">
        <f t="shared" si="3"/>
        <v>35480.491923484718</v>
      </c>
    </row>
    <row r="61" spans="5:13" x14ac:dyDescent="0.25">
      <c r="E61" s="5">
        <v>45667</v>
      </c>
      <c r="F61" s="3">
        <f>F60-K60</f>
        <v>169613.50815317899</v>
      </c>
      <c r="G61" s="3">
        <v>2.06E-2</v>
      </c>
      <c r="I61">
        <f t="shared" si="1"/>
        <v>4758.3125577700448</v>
      </c>
      <c r="J61">
        <f t="shared" si="10"/>
        <v>6815</v>
      </c>
      <c r="K61">
        <f t="shared" si="2"/>
        <v>1416.6874422299552</v>
      </c>
      <c r="L61">
        <v>46</v>
      </c>
      <c r="M61">
        <f t="shared" si="3"/>
        <v>36897.179365714677</v>
      </c>
    </row>
    <row r="62" spans="5:13" x14ac:dyDescent="0.25">
      <c r="E62" s="5">
        <v>45668</v>
      </c>
      <c r="F62" s="3">
        <f t="shared" si="9"/>
        <v>168196.82071094905</v>
      </c>
      <c r="G62" s="3">
        <v>2.06E-2</v>
      </c>
      <c r="I62">
        <f t="shared" si="1"/>
        <v>4718.5690154060139</v>
      </c>
      <c r="J62">
        <f t="shared" si="10"/>
        <v>6815</v>
      </c>
      <c r="K62">
        <f t="shared" si="2"/>
        <v>1456.4309845939861</v>
      </c>
      <c r="L62">
        <v>47</v>
      </c>
      <c r="M62">
        <f t="shared" si="3"/>
        <v>38353.610350308663</v>
      </c>
    </row>
    <row r="63" spans="5:13" x14ac:dyDescent="0.25">
      <c r="E63" s="5">
        <v>45669</v>
      </c>
      <c r="F63" s="3">
        <f t="shared" si="9"/>
        <v>166740.38972635506</v>
      </c>
      <c r="G63" s="3">
        <v>2.06E-2</v>
      </c>
      <c r="I63">
        <f t="shared" si="1"/>
        <v>4677.7105135155844</v>
      </c>
      <c r="J63">
        <f t="shared" si="10"/>
        <v>6815</v>
      </c>
      <c r="K63">
        <f t="shared" si="2"/>
        <v>1497.2894864844156</v>
      </c>
      <c r="L63">
        <v>48</v>
      </c>
      <c r="M63">
        <f t="shared" si="3"/>
        <v>39850.899836793076</v>
      </c>
    </row>
    <row r="64" spans="5:13" x14ac:dyDescent="0.25">
      <c r="E64" s="5">
        <v>46023</v>
      </c>
      <c r="F64" s="3">
        <f t="shared" si="9"/>
        <v>165243.10023987063</v>
      </c>
      <c r="G64" s="3">
        <v>2.06E-2</v>
      </c>
      <c r="I64">
        <f t="shared" si="1"/>
        <v>4635.7057731872274</v>
      </c>
      <c r="J64">
        <f t="shared" si="10"/>
        <v>6815</v>
      </c>
      <c r="K64">
        <f t="shared" si="2"/>
        <v>1539.2942268127726</v>
      </c>
      <c r="L64">
        <v>49</v>
      </c>
      <c r="M64">
        <f t="shared" si="3"/>
        <v>41390.19406360585</v>
      </c>
    </row>
    <row r="65" spans="5:13" x14ac:dyDescent="0.25">
      <c r="E65" s="5">
        <v>46024</v>
      </c>
      <c r="F65" s="3">
        <f t="shared" si="9"/>
        <v>163703.80601305785</v>
      </c>
      <c r="G65" s="3">
        <v>2.06E-2</v>
      </c>
      <c r="I65">
        <f t="shared" si="1"/>
        <v>4592.5226380154027</v>
      </c>
      <c r="J65">
        <f t="shared" si="10"/>
        <v>6815</v>
      </c>
      <c r="K65">
        <f t="shared" si="2"/>
        <v>1582.4773619845973</v>
      </c>
      <c r="L65">
        <v>50</v>
      </c>
      <c r="M65">
        <f t="shared" si="3"/>
        <v>42972.671425590444</v>
      </c>
    </row>
    <row r="66" spans="5:13" x14ac:dyDescent="0.25">
      <c r="E66" s="5">
        <v>46025</v>
      </c>
      <c r="F66" s="3">
        <f t="shared" si="9"/>
        <v>162121.32865107324</v>
      </c>
      <c r="G66" s="3">
        <v>2.06E-2</v>
      </c>
      <c r="I66">
        <f t="shared" si="1"/>
        <v>4548.1280494834691</v>
      </c>
      <c r="J66">
        <f t="shared" si="10"/>
        <v>6815</v>
      </c>
      <c r="K66">
        <f t="shared" si="2"/>
        <v>1626.8719505165309</v>
      </c>
      <c r="L66">
        <v>51</v>
      </c>
      <c r="M66">
        <f t="shared" si="3"/>
        <v>44599.543376106973</v>
      </c>
    </row>
    <row r="67" spans="5:13" x14ac:dyDescent="0.25">
      <c r="E67" s="5">
        <v>46026</v>
      </c>
      <c r="F67" s="3">
        <f t="shared" si="9"/>
        <v>160494.45670055671</v>
      </c>
      <c r="G67" s="3">
        <v>2.06E-2</v>
      </c>
      <c r="I67">
        <f t="shared" si="1"/>
        <v>4502.488021655995</v>
      </c>
      <c r="J67">
        <f t="shared" si="10"/>
        <v>6815</v>
      </c>
      <c r="K67">
        <f t="shared" si="2"/>
        <v>1672.511978344005</v>
      </c>
      <c r="L67">
        <v>52</v>
      </c>
      <c r="M67">
        <f t="shared" si="3"/>
        <v>46272.055354450975</v>
      </c>
    </row>
    <row r="68" spans="5:13" x14ac:dyDescent="0.25">
      <c r="E68" s="5">
        <v>46027</v>
      </c>
      <c r="F68" s="3">
        <f t="shared" si="9"/>
        <v>158821.94472221271</v>
      </c>
      <c r="G68" s="3">
        <v>2.06E-2</v>
      </c>
      <c r="I68">
        <f t="shared" si="1"/>
        <v>4455.5676151610833</v>
      </c>
      <c r="J68">
        <f t="shared" si="10"/>
        <v>6815</v>
      </c>
      <c r="K68">
        <f t="shared" si="2"/>
        <v>1719.4323848389167</v>
      </c>
      <c r="L68">
        <v>53</v>
      </c>
      <c r="M68">
        <f t="shared" si="3"/>
        <v>47991.487739289892</v>
      </c>
    </row>
    <row r="69" spans="5:13" x14ac:dyDescent="0.25">
      <c r="E69" s="5">
        <v>46028</v>
      </c>
      <c r="F69" s="3">
        <f t="shared" si="9"/>
        <v>157102.5123373738</v>
      </c>
      <c r="G69" s="3">
        <v>2.06E-2</v>
      </c>
      <c r="I69">
        <f t="shared" si="1"/>
        <v>4407.330910442809</v>
      </c>
      <c r="J69">
        <f t="shared" si="10"/>
        <v>6815</v>
      </c>
      <c r="K69">
        <f t="shared" si="2"/>
        <v>1767.669089557191</v>
      </c>
      <c r="L69">
        <v>54</v>
      </c>
      <c r="M69">
        <f t="shared" si="3"/>
        <v>49759.156828847081</v>
      </c>
    </row>
    <row r="70" spans="5:13" x14ac:dyDescent="0.25">
      <c r="E70" s="5">
        <v>46029</v>
      </c>
      <c r="F70" s="3">
        <f t="shared" si="9"/>
        <v>155334.84324781661</v>
      </c>
      <c r="G70" s="3">
        <v>2.06E-2</v>
      </c>
      <c r="I70">
        <f t="shared" si="1"/>
        <v>4357.7409802632756</v>
      </c>
      <c r="J70">
        <f t="shared" si="10"/>
        <v>6815</v>
      </c>
      <c r="K70">
        <f t="shared" si="2"/>
        <v>1817.2590197367244</v>
      </c>
      <c r="L70">
        <v>55</v>
      </c>
      <c r="M70">
        <f t="shared" si="3"/>
        <v>51576.415848583805</v>
      </c>
    </row>
    <row r="71" spans="5:13" x14ac:dyDescent="0.25">
      <c r="E71" s="5">
        <v>46030</v>
      </c>
      <c r="F71" s="3">
        <f t="shared" si="9"/>
        <v>153517.58422807988</v>
      </c>
      <c r="G71" s="3">
        <v>2.06E-2</v>
      </c>
      <c r="I71">
        <f t="shared" si="1"/>
        <v>4306.7598614332528</v>
      </c>
      <c r="J71">
        <f t="shared" si="10"/>
        <v>6815</v>
      </c>
      <c r="K71">
        <f t="shared" si="2"/>
        <v>1868.2401385667472</v>
      </c>
      <c r="L71">
        <v>56</v>
      </c>
      <c r="M71">
        <f t="shared" si="3"/>
        <v>53444.655987150552</v>
      </c>
    </row>
    <row r="72" spans="5:13" x14ac:dyDescent="0.25">
      <c r="E72" s="5">
        <v>46031</v>
      </c>
      <c r="F72" s="3">
        <f t="shared" si="9"/>
        <v>151649.34408951312</v>
      </c>
      <c r="G72" s="3">
        <v>2.06E-2</v>
      </c>
      <c r="I72">
        <f t="shared" si="1"/>
        <v>4254.3485257497532</v>
      </c>
      <c r="J72">
        <f t="shared" si="10"/>
        <v>6815</v>
      </c>
      <c r="K72">
        <f t="shared" si="2"/>
        <v>1920.6514742502468</v>
      </c>
      <c r="L72">
        <v>57</v>
      </c>
      <c r="M72">
        <f t="shared" si="3"/>
        <v>55365.3074614008</v>
      </c>
    </row>
    <row r="73" spans="5:13" x14ac:dyDescent="0.25">
      <c r="E73" s="5">
        <v>46032</v>
      </c>
      <c r="F73" s="3">
        <f t="shared" si="9"/>
        <v>149728.69261526287</v>
      </c>
      <c r="G73" s="3">
        <v>2.06E-2</v>
      </c>
      <c r="I73">
        <f t="shared" si="1"/>
        <v>4200.4668501182878</v>
      </c>
      <c r="J73">
        <f t="shared" si="10"/>
        <v>6815</v>
      </c>
      <c r="K73">
        <f t="shared" si="2"/>
        <v>1974.5331498817122</v>
      </c>
      <c r="L73">
        <v>58</v>
      </c>
      <c r="M73">
        <f t="shared" si="3"/>
        <v>57339.840611282511</v>
      </c>
    </row>
    <row r="74" spans="5:13" x14ac:dyDescent="0.25">
      <c r="E74" s="5">
        <v>46033</v>
      </c>
      <c r="F74" s="3">
        <f t="shared" si="9"/>
        <v>147754.15946538115</v>
      </c>
      <c r="G74" s="3">
        <v>2.06E-2</v>
      </c>
      <c r="I74">
        <f t="shared" si="1"/>
        <v>4145.0735858369408</v>
      </c>
      <c r="J74">
        <f t="shared" si="10"/>
        <v>6815</v>
      </c>
      <c r="K74">
        <f t="shared" si="2"/>
        <v>2029.9264141630592</v>
      </c>
      <c r="L74">
        <v>59</v>
      </c>
      <c r="M74">
        <f t="shared" si="3"/>
        <v>59369.767025445573</v>
      </c>
    </row>
    <row r="75" spans="5:13" x14ac:dyDescent="0.25">
      <c r="E75" s="5">
        <v>46034</v>
      </c>
      <c r="F75" s="3">
        <f t="shared" si="9"/>
        <v>145724.23305121809</v>
      </c>
      <c r="G75" s="3">
        <v>2.06E-2</v>
      </c>
      <c r="I75">
        <f t="shared" si="1"/>
        <v>4088.1263270187455</v>
      </c>
      <c r="J75">
        <f t="shared" si="10"/>
        <v>6815</v>
      </c>
      <c r="K75">
        <f t="shared" si="2"/>
        <v>2086.8736729812545</v>
      </c>
      <c r="L75">
        <v>60</v>
      </c>
      <c r="M75">
        <f t="shared" si="3"/>
        <v>61456.640698426825</v>
      </c>
    </row>
    <row r="76" spans="5:13" x14ac:dyDescent="0.25">
      <c r="E76" s="5">
        <v>46388</v>
      </c>
      <c r="F76" s="3">
        <f t="shared" si="9"/>
        <v>143637.35937823684</v>
      </c>
      <c r="G76" s="3">
        <v>2.06E-2</v>
      </c>
      <c r="I76">
        <f t="shared" si="1"/>
        <v>4029.5814781281811</v>
      </c>
      <c r="J76">
        <f t="shared" si="10"/>
        <v>6815</v>
      </c>
      <c r="K76">
        <f t="shared" si="2"/>
        <v>2145.4185218718189</v>
      </c>
      <c r="L76">
        <v>61</v>
      </c>
      <c r="M76">
        <f t="shared" si="3"/>
        <v>63602.059220298645</v>
      </c>
    </row>
    <row r="77" spans="5:13" x14ac:dyDescent="0.25">
      <c r="E77" s="5">
        <v>46389</v>
      </c>
      <c r="F77" s="3">
        <f t="shared" si="9"/>
        <v>141491.94085636502</v>
      </c>
      <c r="G77" s="3">
        <v>2.06E-2</v>
      </c>
      <c r="I77">
        <f t="shared" si="1"/>
        <v>3969.3942206069482</v>
      </c>
      <c r="J77">
        <f t="shared" si="10"/>
        <v>6815</v>
      </c>
      <c r="K77">
        <f t="shared" si="2"/>
        <v>2205.6057793930518</v>
      </c>
      <c r="L77">
        <v>62</v>
      </c>
      <c r="M77">
        <f t="shared" si="3"/>
        <v>65807.664999691697</v>
      </c>
    </row>
    <row r="78" spans="5:13" x14ac:dyDescent="0.25">
      <c r="E78" s="5">
        <v>46390</v>
      </c>
      <c r="F78" s="3">
        <f t="shared" si="9"/>
        <v>139286.33507697197</v>
      </c>
      <c r="G78" s="3">
        <v>2.06E-2</v>
      </c>
      <c r="I78">
        <f t="shared" si="1"/>
        <v>3907.5184785634656</v>
      </c>
      <c r="J78">
        <f t="shared" si="10"/>
        <v>6815</v>
      </c>
      <c r="K78">
        <f t="shared" si="2"/>
        <v>2267.4815214365344</v>
      </c>
      <c r="L78">
        <v>63</v>
      </c>
      <c r="M78">
        <f t="shared" si="3"/>
        <v>68075.146521128234</v>
      </c>
    </row>
    <row r="79" spans="5:13" x14ac:dyDescent="0.25">
      <c r="E79" s="5">
        <v>46391</v>
      </c>
      <c r="F79" s="3">
        <f t="shared" si="9"/>
        <v>137018.85355553543</v>
      </c>
      <c r="G79" s="3">
        <v>2.06E-2</v>
      </c>
      <c r="I79">
        <f t="shared" si="1"/>
        <v>3843.9068834998288</v>
      </c>
      <c r="J79">
        <f t="shared" si="10"/>
        <v>6815</v>
      </c>
      <c r="K79">
        <f t="shared" si="2"/>
        <v>2331.0931165001712</v>
      </c>
      <c r="L79">
        <v>64</v>
      </c>
      <c r="M79">
        <f t="shared" si="3"/>
        <v>70406.239637628401</v>
      </c>
    </row>
    <row r="80" spans="5:13" x14ac:dyDescent="0.25">
      <c r="E80" s="5">
        <v>46392</v>
      </c>
      <c r="F80" s="3">
        <f t="shared" si="9"/>
        <v>134687.76043903525</v>
      </c>
      <c r="G80" s="3">
        <v>2.06E-2</v>
      </c>
      <c r="I80">
        <f t="shared" si="1"/>
        <v>3778.5107380492154</v>
      </c>
      <c r="J80">
        <f t="shared" si="10"/>
        <v>6815</v>
      </c>
      <c r="K80">
        <f t="shared" si="2"/>
        <v>2396.4892619507846</v>
      </c>
      <c r="L80">
        <v>65</v>
      </c>
      <c r="M80">
        <f t="shared" si="3"/>
        <v>72802.72889957919</v>
      </c>
    </row>
    <row r="82" spans="10:10" x14ac:dyDescent="0.25">
      <c r="J82">
        <f>SUM(J17:J80)</f>
        <v>436160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5FB66-70C0-43F7-B550-1AE5D83730AE}">
  <dimension ref="B15:H26"/>
  <sheetViews>
    <sheetView workbookViewId="0">
      <selection activeCell="H15" sqref="H15:H22"/>
    </sheetView>
  </sheetViews>
  <sheetFormatPr defaultRowHeight="15" x14ac:dyDescent="0.25"/>
  <sheetData>
    <row r="15" spans="2:8" x14ac:dyDescent="0.25">
      <c r="B15" s="6">
        <v>45078</v>
      </c>
      <c r="C15">
        <v>172565</v>
      </c>
      <c r="E15">
        <v>165969.57999999999</v>
      </c>
      <c r="H15">
        <f>C15-E15</f>
        <v>6595.4200000000128</v>
      </c>
    </row>
    <row r="16" spans="2:8" x14ac:dyDescent="0.25">
      <c r="B16" s="6">
        <v>45108</v>
      </c>
      <c r="C16">
        <v>170009</v>
      </c>
      <c r="E16">
        <v>163217.70000000001</v>
      </c>
      <c r="H16">
        <f t="shared" ref="H16:H26" si="0">C16-E16</f>
        <v>6791.2999999999884</v>
      </c>
    </row>
    <row r="17" spans="2:8" x14ac:dyDescent="0.25">
      <c r="B17" s="6">
        <v>45139</v>
      </c>
      <c r="C17">
        <v>167399</v>
      </c>
      <c r="E17">
        <v>160409.07</v>
      </c>
      <c r="H17">
        <f t="shared" si="0"/>
        <v>6989.929999999993</v>
      </c>
    </row>
    <row r="18" spans="2:8" x14ac:dyDescent="0.25">
      <c r="B18" s="6">
        <v>45170</v>
      </c>
      <c r="C18">
        <v>164740</v>
      </c>
      <c r="E18">
        <v>157542.51</v>
      </c>
      <c r="H18">
        <f t="shared" si="0"/>
        <v>7197.4899999999907</v>
      </c>
    </row>
    <row r="19" spans="2:8" x14ac:dyDescent="0.25">
      <c r="B19" s="6">
        <v>45200</v>
      </c>
      <c r="C19">
        <v>162015</v>
      </c>
      <c r="E19">
        <v>154616.82</v>
      </c>
      <c r="H19">
        <f t="shared" si="0"/>
        <v>7398.179999999993</v>
      </c>
    </row>
    <row r="20" spans="2:8" x14ac:dyDescent="0.25">
      <c r="B20" s="6">
        <v>45231</v>
      </c>
      <c r="C20">
        <v>159347</v>
      </c>
      <c r="E20">
        <v>151630.79</v>
      </c>
      <c r="H20">
        <f t="shared" si="0"/>
        <v>7716.2099999999919</v>
      </c>
    </row>
    <row r="21" spans="2:8" x14ac:dyDescent="0.25">
      <c r="B21" s="6">
        <v>45261</v>
      </c>
      <c r="C21">
        <v>156518</v>
      </c>
      <c r="E21">
        <v>148583.18</v>
      </c>
      <c r="H21">
        <f t="shared" si="0"/>
        <v>7934.820000000007</v>
      </c>
    </row>
    <row r="22" spans="2:8" x14ac:dyDescent="0.25">
      <c r="B22" s="6">
        <v>45292</v>
      </c>
      <c r="C22">
        <v>153505</v>
      </c>
      <c r="E22">
        <v>145472.71</v>
      </c>
      <c r="H22">
        <f t="shared" si="0"/>
        <v>8032.2900000000081</v>
      </c>
    </row>
    <row r="23" spans="2:8" x14ac:dyDescent="0.25">
      <c r="B23" s="7">
        <v>45323</v>
      </c>
      <c r="C23">
        <v>157363</v>
      </c>
      <c r="E23">
        <v>142298.07999999999</v>
      </c>
      <c r="H23">
        <f t="shared" si="0"/>
        <v>15064.920000000013</v>
      </c>
    </row>
    <row r="24" spans="2:8" x14ac:dyDescent="0.25">
      <c r="B24" s="6">
        <v>45352</v>
      </c>
      <c r="C24">
        <v>154484</v>
      </c>
      <c r="E24">
        <v>139057.98000000001</v>
      </c>
      <c r="H24">
        <f t="shared" si="0"/>
        <v>15426.01999999999</v>
      </c>
    </row>
    <row r="25" spans="2:8" x14ac:dyDescent="0.25">
      <c r="B25" s="6">
        <v>45383</v>
      </c>
      <c r="C25">
        <v>151443</v>
      </c>
      <c r="E25">
        <v>135751.04999999999</v>
      </c>
      <c r="H25">
        <f t="shared" si="0"/>
        <v>15691.950000000012</v>
      </c>
    </row>
    <row r="26" spans="2:8" x14ac:dyDescent="0.25">
      <c r="B26" s="6">
        <v>45413</v>
      </c>
      <c r="C26">
        <v>148448</v>
      </c>
      <c r="E26">
        <v>132375.91</v>
      </c>
      <c r="H26">
        <f t="shared" si="0"/>
        <v>16072.089999999997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zluvuno@outlook.com</cp:lastModifiedBy>
  <dcterms:created xsi:type="dcterms:W3CDTF">2024-06-06T20:58:11Z</dcterms:created>
  <dcterms:modified xsi:type="dcterms:W3CDTF">2024-06-07T06:40:30Z</dcterms:modified>
</cp:coreProperties>
</file>