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898" documentId="13_ncr:1_{D4325A5B-6E92-4AD5-893B-0CB2B0D69F7A}" xr6:coauthVersionLast="47" xr6:coauthVersionMax="47" xr10:uidLastSave="{A1B23291-57E2-4ADD-B282-4F468218632F}"/>
  <workbookProtection workbookAlgorithmName="SHA-512" workbookHashValue="coIKMnoBUcfztMyCSJ24aRRBnpSh8ECYxLMSFavR96K6kefAj2T/dVcAzliHT+CQphfMElNHKmxmfru7LS2Gwg==" workbookSaltValue="YxV/jhehvyL1wwDLwJ5nqw==" workbookSpinCount="100000" lockStructure="1"/>
  <bookViews>
    <workbookView xWindow="990" yWindow="-120" windowWidth="27930" windowHeight="16440" xr2:uid="{00000000-000D-0000-FFFF-FFFF00000000}"/>
  </bookViews>
  <sheets>
    <sheet name="四轮定位中间值计算工具" sheetId="8" r:id="rId1"/>
    <sheet name="亨特标准值计算工具" sheetId="6" r:id="rId2"/>
    <sheet name="图纸斜率" sheetId="11" state="hidden" r:id="rId3"/>
  </sheets>
  <definedNames>
    <definedName name="Kc" localSheetId="1">亨特标准值计算工具!#REF!</definedName>
    <definedName name="Kc" localSheetId="0">四轮定位中间值计算工具!$I$3</definedName>
    <definedName name="Kc">#REF!</definedName>
    <definedName name="Kd" localSheetId="1">亨特标准值计算工具!#REF!</definedName>
    <definedName name="Kd" localSheetId="0">四轮定位中间值计算工具!$I$4</definedName>
    <definedName name="K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F27" i="8" l="1"/>
  <c r="F26" i="8"/>
  <c r="F29" i="8"/>
  <c r="F28" i="8"/>
  <c r="F25" i="8"/>
  <c r="F24" i="8"/>
  <c r="F23" i="8"/>
  <c r="F22" i="8"/>
  <c r="A21" i="8"/>
  <c r="F6" i="8"/>
  <c r="F5" i="8"/>
  <c r="F13" i="6" l="1"/>
  <c r="F12" i="6"/>
  <c r="F11" i="6"/>
  <c r="F10" i="6"/>
  <c r="F6" i="6"/>
  <c r="F5" i="6"/>
  <c r="F4" i="6"/>
  <c r="F3" i="6"/>
  <c r="F8" i="6" l="1"/>
  <c r="C8" i="6" s="1"/>
  <c r="F7" i="6"/>
  <c r="D7" i="6" s="1"/>
  <c r="F15" i="6"/>
  <c r="C15" i="6" s="1"/>
  <c r="F14" i="6"/>
  <c r="D14" i="6" s="1"/>
  <c r="C27" i="8"/>
  <c r="D27" i="8"/>
  <c r="E27" i="8"/>
  <c r="D26" i="8"/>
  <c r="E26" i="8"/>
  <c r="H26" i="8"/>
  <c r="C29" i="8"/>
  <c r="D29" i="8"/>
  <c r="E29" i="8"/>
  <c r="D28" i="8"/>
  <c r="E28" i="8"/>
  <c r="H28" i="8"/>
  <c r="D15" i="6"/>
  <c r="E7" i="6" l="1"/>
  <c r="E15" i="6"/>
  <c r="D8" i="6"/>
  <c r="E8" i="6"/>
  <c r="A34" i="8"/>
  <c r="A31" i="8"/>
  <c r="B34" i="8" a="1"/>
  <c r="A36" i="8" s="1"/>
  <c r="B31" i="8" a="1"/>
  <c r="B31" i="8" s="1"/>
  <c r="E14" i="6"/>
  <c r="F3" i="8"/>
  <c r="F4" i="8"/>
  <c r="B34" i="8" l="1"/>
  <c r="F7" i="8"/>
  <c r="F8" i="8"/>
  <c r="F9" i="8"/>
  <c r="D9" i="8" s="1"/>
  <c r="F10" i="8"/>
  <c r="H7" i="8" l="1"/>
  <c r="D7" i="8"/>
  <c r="E9" i="8"/>
  <c r="E7" i="8"/>
  <c r="D10" i="8"/>
  <c r="C10" i="8"/>
  <c r="E10" i="8"/>
  <c r="C8" i="8"/>
  <c r="D8" i="8"/>
  <c r="E8" i="8"/>
  <c r="H9" i="8"/>
  <c r="B12" i="8" l="1" a="1"/>
  <c r="B12" i="8" s="1"/>
  <c r="B15" i="8" a="1"/>
  <c r="A17" i="8" s="1"/>
  <c r="A12" i="8"/>
  <c r="A15" i="8"/>
  <c r="B15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40" authorId="0" shapeId="0" xr:uid="{8DE9736F-1CF7-4BEE-B8E3-2D78CFC6E74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文件修改密码：123456</t>
        </r>
      </text>
    </comment>
    <comment ref="A41" authorId="0" shapeId="0" xr:uid="{4681E72B-2F5B-40F6-991E-4D9518820D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版本更新说明：
v2021.12.17：增加了特殊情况下，中间值和实际值相等的情况下，直接调整到标准值的功能。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<sst xmlns="http://schemas.openxmlformats.org/spreadsheetml/2006/main" count="112" uniqueCount="49">
  <si>
    <t>前束</t>
    <phoneticPr fontId="1" type="noConversion"/>
  </si>
  <si>
    <t>外倾</t>
    <phoneticPr fontId="1" type="noConversion"/>
  </si>
  <si>
    <t>度</t>
    <phoneticPr fontId="1" type="noConversion"/>
  </si>
  <si>
    <t>分</t>
    <phoneticPr fontId="1" type="noConversion"/>
  </si>
  <si>
    <t>Kc</t>
    <phoneticPr fontId="1" type="noConversion"/>
  </si>
  <si>
    <t>Kd</t>
    <phoneticPr fontId="1" type="noConversion"/>
  </si>
  <si>
    <t>折合分</t>
    <phoneticPr fontId="1" type="noConversion"/>
  </si>
  <si>
    <t>+</t>
  </si>
  <si>
    <t>横向摆臂（上摆臂）</t>
    <phoneticPr fontId="1" type="noConversion"/>
  </si>
  <si>
    <t>外倾控制臂（下摆臂）</t>
    <phoneticPr fontId="1" type="noConversion"/>
  </si>
  <si>
    <t>F02、F18</t>
    <phoneticPr fontId="1" type="noConversion"/>
  </si>
  <si>
    <t>G12、G38</t>
    <phoneticPr fontId="1" type="noConversion"/>
  </si>
  <si>
    <t>-</t>
    <phoneticPr fontId="1" type="noConversion"/>
  </si>
  <si>
    <t>C、D线斜率</t>
    <phoneticPr fontId="1" type="noConversion"/>
  </si>
  <si>
    <t>BMW四轮定位后轮中间值计算</t>
    <phoneticPr fontId="1" type="noConversion"/>
  </si>
  <si>
    <t>G12、G38</t>
  </si>
  <si>
    <t>宝马太原培训基地 制</t>
    <phoneticPr fontId="1" type="noConversion"/>
  </si>
  <si>
    <t>中间值2
先调上臂(C)</t>
    <phoneticPr fontId="1" type="noConversion"/>
  </si>
  <si>
    <t>中间值1
先调下臂(D)</t>
    <phoneticPr fontId="1" type="noConversion"/>
  </si>
  <si>
    <t>↓🖱车型选择</t>
    <phoneticPr fontId="1" type="noConversion"/>
  </si>
  <si>
    <t>首选中间值</t>
    <phoneticPr fontId="1" type="noConversion"/>
  </si>
  <si>
    <t>备选中间值</t>
    <phoneticPr fontId="1" type="noConversion"/>
  </si>
  <si>
    <t>左侧标准值</t>
  </si>
  <si>
    <t>右侧标准值</t>
  </si>
  <si>
    <t>左侧标准值
上限</t>
  </si>
  <si>
    <t>左侧标准值
下限</t>
  </si>
  <si>
    <t>右侧标准值
上限</t>
  </si>
  <si>
    <t>右侧标准值
下限</t>
  </si>
  <si>
    <t>左侧实际值</t>
  </si>
  <si>
    <t>中间值1距实际值距离</t>
  </si>
  <si>
    <t>中间值2距实际值距离</t>
  </si>
  <si>
    <t>右侧实际值</t>
  </si>
  <si>
    <t>亨特定位仪标准值计算工具</t>
    <phoneticPr fontId="1" type="noConversion"/>
  </si>
  <si>
    <t>图号</t>
    <phoneticPr fontId="1" type="noConversion"/>
  </si>
  <si>
    <t>车型</t>
    <phoneticPr fontId="1" type="noConversion"/>
  </si>
  <si>
    <t>RB32 01002</t>
    <phoneticPr fontId="1" type="noConversion"/>
  </si>
  <si>
    <t>\</t>
    <phoneticPr fontId="1" type="noConversion"/>
  </si>
  <si>
    <t>F11、F07</t>
    <phoneticPr fontId="1" type="noConversion"/>
  </si>
  <si>
    <t>序号</t>
    <phoneticPr fontId="1" type="noConversion"/>
  </si>
  <si>
    <t>G32</t>
    <phoneticPr fontId="1" type="noConversion"/>
  </si>
  <si>
    <t>RB32 01004</t>
    <phoneticPr fontId="1" type="noConversion"/>
  </si>
  <si>
    <t>RB32 00345</t>
    <phoneticPr fontId="1" type="noConversion"/>
  </si>
  <si>
    <t>G05、G06、G07</t>
    <phoneticPr fontId="1" type="noConversion"/>
  </si>
  <si>
    <t>RB32 00999</t>
    <phoneticPr fontId="1" type="noConversion"/>
  </si>
  <si>
    <t>G14、G15</t>
    <phoneticPr fontId="1" type="noConversion"/>
  </si>
  <si>
    <t>RB32 01005</t>
    <phoneticPr fontId="1" type="noConversion"/>
  </si>
  <si>
    <t>G16</t>
    <phoneticPr fontId="1" type="noConversion"/>
  </si>
  <si>
    <t>V2021.12.17</t>
    <phoneticPr fontId="1" type="noConversion"/>
  </si>
  <si>
    <r>
      <t>1.提示：所有上部横摆臂有调整螺丝的车型需要画图调整后桥；
2.先在左上角A2单元格</t>
    </r>
    <r>
      <rPr>
        <b/>
        <sz val="11"/>
        <color theme="1"/>
        <rFont val="宋体"/>
        <family val="3"/>
        <charset val="134"/>
        <scheme val="minor"/>
      </rPr>
      <t>选择车型</t>
    </r>
    <r>
      <rPr>
        <sz val="11"/>
        <color theme="1"/>
        <rFont val="宋体"/>
        <family val="3"/>
        <charset val="134"/>
        <scheme val="minor"/>
      </rPr>
      <t>；
3.填写填写</t>
    </r>
    <r>
      <rPr>
        <b/>
        <sz val="11"/>
        <color theme="1"/>
        <rFont val="宋体"/>
        <family val="3"/>
        <charset val="134"/>
        <scheme val="minor"/>
      </rPr>
      <t>绿色底色部分</t>
    </r>
    <r>
      <rPr>
        <sz val="11"/>
        <color theme="1"/>
        <rFont val="宋体"/>
        <family val="3"/>
        <charset val="134"/>
        <scheme val="minor"/>
      </rPr>
      <t>,输入标准值和实际值（注意</t>
    </r>
    <r>
      <rPr>
        <b/>
        <sz val="11"/>
        <color theme="1"/>
        <rFont val="宋体"/>
        <family val="3"/>
        <charset val="134"/>
        <scheme val="minor"/>
      </rPr>
      <t>前束正负号</t>
    </r>
    <r>
      <rPr>
        <sz val="11"/>
        <color theme="1"/>
        <rFont val="宋体"/>
        <family val="3"/>
        <charset val="134"/>
        <scheme val="minor"/>
      </rPr>
      <t>）；
4.系统自动计算中间值和对应的调整臂（选择不同的中间值，则先调的调整臂不同）；
5.调整</t>
    </r>
    <r>
      <rPr>
        <b/>
        <sz val="11"/>
        <color theme="1"/>
        <rFont val="宋体"/>
        <family val="3"/>
        <charset val="134"/>
        <scheme val="minor"/>
      </rPr>
      <t>首选中间值对应臂的调整螺栓</t>
    </r>
    <r>
      <rPr>
        <sz val="11"/>
        <color theme="1"/>
        <rFont val="宋体"/>
        <family val="3"/>
        <charset val="134"/>
        <scheme val="minor"/>
      </rPr>
      <t>，</t>
    </r>
    <r>
      <rPr>
        <b/>
        <sz val="11"/>
        <color theme="1"/>
        <rFont val="宋体"/>
        <family val="3"/>
        <charset val="134"/>
        <scheme val="minor"/>
      </rPr>
      <t>只看前束</t>
    </r>
    <r>
      <rPr>
        <sz val="11"/>
        <color theme="1"/>
        <rFont val="宋体"/>
        <family val="3"/>
        <charset val="134"/>
        <scheme val="minor"/>
      </rPr>
      <t>，将前束值从实际值调整为中间值（外倾值也自动调整到中间值）；
6.调整另一个臂的调整螺栓，</t>
    </r>
    <r>
      <rPr>
        <b/>
        <sz val="11"/>
        <color theme="1"/>
        <rFont val="宋体"/>
        <family val="3"/>
        <charset val="134"/>
        <scheme val="minor"/>
      </rPr>
      <t>只看前束</t>
    </r>
    <r>
      <rPr>
        <sz val="11"/>
        <color theme="1"/>
        <rFont val="宋体"/>
        <family val="3"/>
        <charset val="134"/>
        <scheme val="minor"/>
      </rPr>
      <t>，将前束值从中间值调整为标准值（外倾值也自动调整到标准值）。
7.如外倾没有自动调整到正确，检查参数输入是否正确，底盘杆件有无变形。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</si>
</sst>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\°"/>
    <numFmt numFmtId="177" formatCode="0\‘"/>
    <numFmt numFmtId="178" formatCode="0\'"/>
    <numFmt numFmtId="179" formatCode="0.00_);[Red]\(0.00\)"/>
  </numFmts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0" tint="-0.249977111117893"/>
      <name val="Arial"/>
      <family val="2"/>
    </font>
    <font>
      <b/>
      <sz val="11"/>
      <color rgb="FFFF0000"/>
      <name val="Arial"/>
      <family val="2"/>
    </font>
    <font>
      <sz val="11"/>
      <name val="Arial Unicode MS"/>
      <family val="2"/>
      <charset val="134"/>
    </font>
    <font>
      <sz val="11"/>
      <color rgb="FF0070C0"/>
      <name val="宋体"/>
      <family val="3"/>
      <charset val="134"/>
      <scheme val="minor"/>
    </font>
    <font>
      <b/>
      <sz val="11"/>
      <color rgb="FF0070C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78" fontId="10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179" fontId="10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8" fontId="13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right" vertical="center"/>
    </xf>
    <xf numFmtId="178" fontId="12" fillId="0" borderId="1" xfId="0" applyNumberFormat="1" applyFont="1" applyFill="1" applyBorder="1" applyAlignment="1">
      <alignment horizontal="left" vertical="center"/>
    </xf>
    <xf numFmtId="176" fontId="14" fillId="0" borderId="1" xfId="0" applyNumberFormat="1" applyFont="1" applyFill="1" applyBorder="1" applyAlignment="1">
      <alignment horizontal="right" vertical="center"/>
    </xf>
    <xf numFmtId="178" fontId="14" fillId="0" borderId="1" xfId="0" applyNumberFormat="1" applyFont="1" applyFill="1" applyBorder="1" applyAlignment="1">
      <alignment horizontal="left" vertical="center"/>
    </xf>
    <xf numFmtId="178" fontId="14" fillId="0" borderId="1" xfId="0" applyNumberFormat="1" applyFont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right" vertical="center"/>
    </xf>
    <xf numFmtId="178" fontId="15" fillId="2" borderId="1" xfId="0" applyNumberFormat="1" applyFont="1" applyFill="1" applyBorder="1" applyAlignment="1">
      <alignment horizontal="left" vertical="center"/>
    </xf>
    <xf numFmtId="176" fontId="13" fillId="0" borderId="1" xfId="0" applyNumberFormat="1" applyFont="1" applyFill="1" applyBorder="1" applyAlignment="1">
      <alignment horizontal="right" vertical="center"/>
    </xf>
    <xf numFmtId="176" fontId="15" fillId="2" borderId="1" xfId="0" applyNumberFormat="1" applyFont="1" applyFill="1" applyBorder="1" applyAlignment="1">
      <alignment vertical="center"/>
    </xf>
    <xf numFmtId="176" fontId="13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178" fontId="13" fillId="0" borderId="1" xfId="0" applyNumberFormat="1" applyFont="1" applyFill="1" applyBorder="1" applyAlignment="1">
      <alignment horizontal="left" vertical="center"/>
    </xf>
    <xf numFmtId="177" fontId="16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6" fontId="18" fillId="2" borderId="1" xfId="0" applyNumberFormat="1" applyFont="1" applyFill="1" applyBorder="1" applyAlignment="1">
      <alignment horizontal="right" vertical="center"/>
    </xf>
    <xf numFmtId="178" fontId="18" fillId="2" borderId="1" xfId="0" applyNumberFormat="1" applyFont="1" applyFill="1" applyBorder="1" applyAlignment="1">
      <alignment horizontal="left" vertical="center"/>
    </xf>
    <xf numFmtId="177" fontId="6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19" fillId="0" borderId="1" xfId="0" applyNumberFormat="1" applyFont="1" applyFill="1" applyBorder="1" applyAlignment="1">
      <alignment horizontal="right" vertical="center"/>
    </xf>
    <xf numFmtId="178" fontId="19" fillId="0" borderId="1" xfId="0" applyNumberFormat="1" applyFont="1" applyFill="1" applyBorder="1" applyAlignment="1">
      <alignment horizontal="left" vertical="center"/>
    </xf>
    <xf numFmtId="178" fontId="19" fillId="0" borderId="1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4E15C-F313-47C0-AAA7-39716E5EAF23}" name="表1" displayName="表1" ref="A1:E8" totalsRowShown="0" headerRowDxfId="6" dataDxfId="5">
  <autoFilter ref="A1:E8" xr:uid="{9594E15C-F313-47C0-AAA7-39716E5EAF23}"/>
  <tableColumns count="5">
    <tableColumn id="1" xr3:uid="{4032079E-DF94-4102-9C72-8ED50000409A}" name="序号" dataDxfId="4"/>
    <tableColumn id="2" xr3:uid="{EE29CC73-C55E-496A-82E6-A25CEC6AB72F}" name="图号" dataDxfId="3"/>
    <tableColumn id="3" xr3:uid="{C69A7618-CADF-4045-879A-8A3962820C3A}" name="车型" dataDxfId="2"/>
    <tableColumn id="4" xr3:uid="{64974B44-B2C9-4286-94AC-52EF59F58ABD}" name="Kc" dataDxfId="1"/>
    <tableColumn id="5" xr3:uid="{721F42E9-B935-4D1C-BBC3-F9BE3753F580}" name="K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0F94-37AD-42B3-8CB2-6B4F06F62B5D}">
  <dimension ref="A1:J41"/>
  <sheetViews>
    <sheetView tabSelected="1" zoomScaleNormal="100" workbookViewId="0">
      <selection activeCell="A11" sqref="A11:F11"/>
    </sheetView>
  </sheetViews>
  <sheetFormatPr defaultColWidth="9" defaultRowHeight="13.5"/>
  <cols>
    <col min="1" max="1" width="14.5" style="8" customWidth="1"/>
    <col min="2" max="2" width="4.5" style="12" bestFit="1" customWidth="1"/>
    <col min="3" max="3" width="4.875" style="12" bestFit="1" customWidth="1"/>
    <col min="4" max="6" width="8.625" style="12" customWidth="1"/>
    <col min="7" max="7" width="7.875" style="12" customWidth="1"/>
    <col min="8" max="8" width="6.875" style="12" hidden="1" customWidth="1"/>
    <col min="9" max="9" width="7.75" style="12" hidden="1" customWidth="1"/>
    <col min="10" max="10" width="21.25" style="12" hidden="1" customWidth="1"/>
    <col min="11" max="11" width="7.5" style="12" customWidth="1"/>
    <col min="12" max="12" width="8.125" style="12" customWidth="1"/>
    <col min="13" max="13" width="12.75" style="12" bestFit="1" customWidth="1"/>
    <col min="14" max="14" width="5.75" style="12" bestFit="1" customWidth="1"/>
    <col min="15" max="15" width="6.625" style="12" customWidth="1"/>
    <col min="16" max="18" width="9" style="12"/>
    <col min="19" max="19" width="23" style="12" customWidth="1"/>
    <col min="20" max="16384" width="9" style="12"/>
  </cols>
  <sheetData>
    <row r="1" spans="1:10">
      <c r="A1" s="8" t="s">
        <v>19</v>
      </c>
      <c r="B1" s="52" t="s">
        <v>14</v>
      </c>
      <c r="C1" s="52"/>
      <c r="D1" s="52"/>
      <c r="E1" s="52"/>
      <c r="F1" s="52"/>
    </row>
    <row r="2" spans="1:10">
      <c r="A2" s="48" t="s">
        <v>15</v>
      </c>
      <c r="B2" s="19"/>
      <c r="C2" s="19"/>
      <c r="D2" s="19" t="s">
        <v>2</v>
      </c>
      <c r="E2" s="19" t="s">
        <v>3</v>
      </c>
      <c r="F2" s="19" t="s">
        <v>6</v>
      </c>
      <c r="G2" s="14"/>
      <c r="H2" s="52" t="s">
        <v>13</v>
      </c>
      <c r="I2" s="52"/>
      <c r="J2" s="52"/>
    </row>
    <row r="3" spans="1:10" ht="15">
      <c r="A3" s="53" t="s">
        <v>22</v>
      </c>
      <c r="B3" s="19" t="s">
        <v>1</v>
      </c>
      <c r="C3" s="44" t="s">
        <v>12</v>
      </c>
      <c r="D3" s="45">
        <v>1</v>
      </c>
      <c r="E3" s="46">
        <v>33</v>
      </c>
      <c r="F3" s="27">
        <f>-(D3*60+E3)</f>
        <v>-93</v>
      </c>
      <c r="G3" s="15"/>
      <c r="H3" s="13" t="s">
        <v>4</v>
      </c>
      <c r="I3" s="13">
        <f>VLOOKUP(A2,图纸斜率!C:E,2,0)</f>
        <v>-0.75</v>
      </c>
      <c r="J3" s="7" t="s">
        <v>8</v>
      </c>
    </row>
    <row r="4" spans="1:10" ht="15">
      <c r="A4" s="53"/>
      <c r="B4" s="19" t="s">
        <v>0</v>
      </c>
      <c r="C4" s="47" t="s">
        <v>7</v>
      </c>
      <c r="D4" s="45">
        <v>0</v>
      </c>
      <c r="E4" s="46">
        <v>8</v>
      </c>
      <c r="F4" s="27">
        <f>IF(C4="+",D4*60+E4,-(D4*60+E4))</f>
        <v>8</v>
      </c>
      <c r="G4" s="15"/>
      <c r="H4" s="13" t="s">
        <v>5</v>
      </c>
      <c r="I4" s="13">
        <f>VLOOKUP(A2,图纸斜率!C:E,3,0)</f>
        <v>1.03</v>
      </c>
      <c r="J4" s="7" t="s">
        <v>9</v>
      </c>
    </row>
    <row r="5" spans="1:10" ht="15">
      <c r="A5" s="54" t="s">
        <v>28</v>
      </c>
      <c r="B5" s="19" t="s">
        <v>1</v>
      </c>
      <c r="C5" s="19" t="s">
        <v>12</v>
      </c>
      <c r="D5" s="33">
        <v>2</v>
      </c>
      <c r="E5" s="34">
        <v>30</v>
      </c>
      <c r="F5" s="27">
        <f>-(D5*60+E5)</f>
        <v>-150</v>
      </c>
      <c r="G5" s="15"/>
    </row>
    <row r="6" spans="1:10" ht="15">
      <c r="A6" s="54"/>
      <c r="B6" s="19" t="s">
        <v>0</v>
      </c>
      <c r="C6" s="16" t="s">
        <v>7</v>
      </c>
      <c r="D6" s="33">
        <v>0</v>
      </c>
      <c r="E6" s="34">
        <v>9</v>
      </c>
      <c r="F6" s="27">
        <f>IF(C6="+",D6*60+E6,-(D6*60+E6))</f>
        <v>9</v>
      </c>
      <c r="G6" s="15"/>
      <c r="J6" s="17"/>
    </row>
    <row r="7" spans="1:10" hidden="1">
      <c r="A7" s="55" t="s">
        <v>18</v>
      </c>
      <c r="B7" s="19" t="s">
        <v>1</v>
      </c>
      <c r="C7" s="19" t="s">
        <v>12</v>
      </c>
      <c r="D7" s="49">
        <f>TRUNC(ABS(F7)/60,0)</f>
        <v>2</v>
      </c>
      <c r="E7" s="50">
        <f>MOD(ROUND(ABS(F7),0),60)</f>
        <v>7</v>
      </c>
      <c r="F7" s="51">
        <f>ROUND((($I$3*F3-F4)-($I$4*F5-F6))/($I$3-$I$4),0)</f>
        <v>-127</v>
      </c>
      <c r="G7" s="18"/>
      <c r="H7" s="57">
        <f>((F7-F5)^2+(F8-F6)^2)^0.5</f>
        <v>33.241540277189323</v>
      </c>
      <c r="I7" s="58" t="s">
        <v>29</v>
      </c>
      <c r="J7" s="58"/>
    </row>
    <row r="8" spans="1:10" hidden="1">
      <c r="A8" s="56"/>
      <c r="B8" s="19" t="s">
        <v>0</v>
      </c>
      <c r="C8" s="20" t="str">
        <f>IF(F8&gt;=0,"+","-")</f>
        <v>+</v>
      </c>
      <c r="D8" s="49">
        <f t="shared" ref="D8:D10" si="0">TRUNC(ABS(F8)/60,0)</f>
        <v>0</v>
      </c>
      <c r="E8" s="50">
        <f t="shared" ref="E8:E10" si="1">MOD(ROUND(ABS(F8),0),60)</f>
        <v>33</v>
      </c>
      <c r="F8" s="51">
        <f>ROUND(($I$3*$I$4*(F5-F3)+$I$4*F4-$I$3*F6)/($I$4-$I$3),0)</f>
        <v>33</v>
      </c>
      <c r="G8" s="18"/>
      <c r="H8" s="57"/>
      <c r="I8" s="58"/>
      <c r="J8" s="58"/>
    </row>
    <row r="9" spans="1:10" hidden="1">
      <c r="A9" s="55" t="s">
        <v>17</v>
      </c>
      <c r="B9" s="19" t="s">
        <v>1</v>
      </c>
      <c r="C9" s="19" t="s">
        <v>12</v>
      </c>
      <c r="D9" s="49">
        <f t="shared" si="0"/>
        <v>1</v>
      </c>
      <c r="E9" s="50">
        <f t="shared" si="1"/>
        <v>56</v>
      </c>
      <c r="F9" s="51">
        <f>ROUND((($I$3*F5-F6)-($I$4*F3-F4))/($I$3-$I$4),0)</f>
        <v>-116</v>
      </c>
      <c r="G9" s="18"/>
      <c r="H9" s="57">
        <f>((F9-F5)^2+(F10-F6)^2)^0.5</f>
        <v>42.201895692018383</v>
      </c>
      <c r="I9" s="58" t="s">
        <v>30</v>
      </c>
      <c r="J9" s="58"/>
    </row>
    <row r="10" spans="1:10" hidden="1">
      <c r="A10" s="56"/>
      <c r="B10" s="19" t="s">
        <v>0</v>
      </c>
      <c r="C10" s="20" t="str">
        <f>IF(F10&gt;=0,"+","-")</f>
        <v>-</v>
      </c>
      <c r="D10" s="49">
        <f t="shared" si="0"/>
        <v>0</v>
      </c>
      <c r="E10" s="50">
        <f t="shared" si="1"/>
        <v>16</v>
      </c>
      <c r="F10" s="51">
        <f>ROUND(($I$3*$I$4*(F3-F5)+$I$4*F6-$I$3*F4)/($I$4-$I$3),0)</f>
        <v>-16</v>
      </c>
      <c r="G10" s="18"/>
      <c r="H10" s="57"/>
      <c r="I10" s="58"/>
      <c r="J10" s="58"/>
    </row>
    <row r="11" spans="1:10">
      <c r="A11" s="59" t="s">
        <v>20</v>
      </c>
      <c r="B11" s="60"/>
      <c r="C11" s="60"/>
      <c r="D11" s="60"/>
      <c r="E11" s="60"/>
      <c r="F11" s="61"/>
      <c r="G11" s="18"/>
      <c r="H11" s="22"/>
      <c r="I11" s="14"/>
      <c r="J11" s="14"/>
    </row>
    <row r="12" spans="1:10" ht="15">
      <c r="A12" s="55" t="str">
        <f>IF(H7&lt;=H9,"先调下臂（外倾控制臂）","先调上部横摆臂")</f>
        <v>先调下臂（外倾控制臂）</v>
      </c>
      <c r="B12" s="23" t="str" cm="1">
        <f t="array" ref="B12:F13">IF(H7&lt;=H9,B7:F8,B9:F10)</f>
        <v>外倾</v>
      </c>
      <c r="C12" s="20" t="str">
        <v>-</v>
      </c>
      <c r="D12" s="28">
        <v>2</v>
      </c>
      <c r="E12" s="29">
        <v>7</v>
      </c>
      <c r="F12" s="27">
        <v>-127</v>
      </c>
      <c r="G12" s="18"/>
      <c r="H12" s="22"/>
      <c r="I12" s="14"/>
      <c r="J12" s="14"/>
    </row>
    <row r="13" spans="1:10" ht="15">
      <c r="A13" s="55"/>
      <c r="B13" s="43" t="str">
        <v>前束</v>
      </c>
      <c r="C13" s="20" t="str">
        <v>+</v>
      </c>
      <c r="D13" s="28">
        <v>0</v>
      </c>
      <c r="E13" s="29">
        <v>33</v>
      </c>
      <c r="F13" s="27">
        <v>33</v>
      </c>
      <c r="G13" s="18"/>
      <c r="H13" s="22"/>
      <c r="I13" s="14"/>
      <c r="J13" s="14"/>
    </row>
    <row r="14" spans="1:10">
      <c r="A14" s="63" t="s">
        <v>21</v>
      </c>
      <c r="B14" s="64"/>
      <c r="C14" s="64"/>
      <c r="D14" s="64"/>
      <c r="E14" s="64"/>
      <c r="F14" s="65"/>
      <c r="G14" s="18"/>
      <c r="H14" s="22"/>
      <c r="I14" s="14"/>
      <c r="J14" s="14"/>
    </row>
    <row r="15" spans="1:10" ht="14.45" customHeight="1">
      <c r="A15" s="62" t="str">
        <f>IF(H7&lt;=H9,"先调上部横摆臂","先调下臂（外倾控制臂）")</f>
        <v>先调上部横摆臂</v>
      </c>
      <c r="B15" s="25" t="str" cm="1">
        <f t="array" ref="B15:F16">IF(H7&lt;=H9,B9:F10,B7:F8)</f>
        <v>外倾</v>
      </c>
      <c r="C15" s="26" t="str">
        <v>-</v>
      </c>
      <c r="D15" s="30">
        <v>1</v>
      </c>
      <c r="E15" s="31">
        <v>56</v>
      </c>
      <c r="F15" s="32">
        <v>-116</v>
      </c>
      <c r="G15" s="18"/>
      <c r="H15" s="22"/>
      <c r="I15" s="14"/>
      <c r="J15" s="14"/>
    </row>
    <row r="16" spans="1:10">
      <c r="A16" s="62"/>
      <c r="B16" s="25" t="str">
        <v>前束</v>
      </c>
      <c r="C16" s="26" t="str">
        <v>-</v>
      </c>
      <c r="D16" s="30">
        <v>0</v>
      </c>
      <c r="E16" s="31">
        <v>16</v>
      </c>
      <c r="F16" s="32">
        <v>-16</v>
      </c>
      <c r="G16" s="18"/>
      <c r="H16" s="22"/>
      <c r="I16" s="14"/>
      <c r="J16" s="14"/>
    </row>
    <row r="17" spans="1:10">
      <c r="A17" s="56" t="str">
        <f>IF(AND(F15=F3,F16=F4),MID(A15,2,LEN(A15)-1)&amp;"，直接调整到标准值！",IF(H7&lt;=H9,"D线方向为短边，先调下臂（外倾控制臂）","C线方向为短边，先调先调上部横摆臂"))</f>
        <v>D线方向为短边，先调下臂（外倾控制臂）</v>
      </c>
      <c r="B17" s="56"/>
      <c r="C17" s="56"/>
      <c r="D17" s="56"/>
      <c r="E17" s="56"/>
      <c r="F17" s="56"/>
      <c r="G17" s="5"/>
      <c r="H17" s="21"/>
    </row>
    <row r="18" spans="1:10">
      <c r="A18" s="56"/>
      <c r="B18" s="56"/>
      <c r="C18" s="56"/>
      <c r="D18" s="56"/>
      <c r="E18" s="56"/>
      <c r="F18" s="56"/>
      <c r="G18" s="5"/>
      <c r="H18" s="21"/>
    </row>
    <row r="19" spans="1:10">
      <c r="H19" s="21"/>
    </row>
    <row r="20" spans="1:10">
      <c r="H20" s="21"/>
    </row>
    <row r="21" spans="1:10">
      <c r="A21" s="10" t="str">
        <f>A2</f>
        <v>G12、G38</v>
      </c>
      <c r="B21" s="19"/>
      <c r="C21" s="19"/>
      <c r="D21" s="19" t="s">
        <v>2</v>
      </c>
      <c r="E21" s="19" t="s">
        <v>3</v>
      </c>
      <c r="F21" s="19" t="s">
        <v>6</v>
      </c>
      <c r="H21" s="21"/>
    </row>
    <row r="22" spans="1:10" ht="15">
      <c r="A22" s="53" t="s">
        <v>23</v>
      </c>
      <c r="B22" s="19" t="s">
        <v>1</v>
      </c>
      <c r="C22" s="44" t="s">
        <v>12</v>
      </c>
      <c r="D22" s="45">
        <v>1</v>
      </c>
      <c r="E22" s="46">
        <v>39</v>
      </c>
      <c r="F22" s="27">
        <f>-(D22*60+E22)</f>
        <v>-99</v>
      </c>
      <c r="H22" s="21"/>
    </row>
    <row r="23" spans="1:10" ht="15">
      <c r="A23" s="53"/>
      <c r="B23" s="19" t="s">
        <v>0</v>
      </c>
      <c r="C23" s="47" t="s">
        <v>7</v>
      </c>
      <c r="D23" s="45">
        <v>0</v>
      </c>
      <c r="E23" s="46">
        <v>7</v>
      </c>
      <c r="F23" s="27">
        <f>IF(C23="+",D23*60+E23,-(D23*60+E23))</f>
        <v>7</v>
      </c>
      <c r="H23" s="21"/>
    </row>
    <row r="24" spans="1:10" ht="15">
      <c r="A24" s="54" t="s">
        <v>31</v>
      </c>
      <c r="B24" s="19" t="s">
        <v>1</v>
      </c>
      <c r="C24" s="19" t="s">
        <v>12</v>
      </c>
      <c r="D24" s="33">
        <v>1</v>
      </c>
      <c r="E24" s="34">
        <v>37</v>
      </c>
      <c r="F24" s="27">
        <f>-(D24*60+E24)</f>
        <v>-97</v>
      </c>
      <c r="H24" s="21"/>
    </row>
    <row r="25" spans="1:10" ht="15">
      <c r="A25" s="54"/>
      <c r="B25" s="19" t="s">
        <v>0</v>
      </c>
      <c r="C25" s="16" t="s">
        <v>7</v>
      </c>
      <c r="D25" s="33">
        <v>0</v>
      </c>
      <c r="E25" s="34">
        <v>5</v>
      </c>
      <c r="F25" s="27">
        <f>IF(C25="+",D25*60+E25,-(D25*60+E25))</f>
        <v>5</v>
      </c>
      <c r="H25" s="21"/>
    </row>
    <row r="26" spans="1:10" ht="16.5" hidden="1" customHeight="1">
      <c r="A26" s="55" t="s">
        <v>18</v>
      </c>
      <c r="B26" s="19" t="s">
        <v>1</v>
      </c>
      <c r="C26" s="19" t="s">
        <v>12</v>
      </c>
      <c r="D26" s="49">
        <f>TRUNC(ABS(F26)/60,0)</f>
        <v>1</v>
      </c>
      <c r="E26" s="50">
        <f>MOD(ROUND(ABS(F26),0),60)</f>
        <v>37</v>
      </c>
      <c r="F26" s="11">
        <f>ROUND((($I$3*F22-F23)-($I$4*F24-F25))/($I$3-$I$4),0)</f>
        <v>-97</v>
      </c>
      <c r="H26" s="57">
        <f>((F26-F24)^2+(F27-F25)^2)^0.5</f>
        <v>0</v>
      </c>
      <c r="I26" s="58" t="s">
        <v>29</v>
      </c>
      <c r="J26" s="58"/>
    </row>
    <row r="27" spans="1:10" hidden="1">
      <c r="A27" s="55"/>
      <c r="B27" s="19" t="s">
        <v>0</v>
      </c>
      <c r="C27" s="20" t="str">
        <f>IF(F27&gt;=0,"+","-")</f>
        <v>+</v>
      </c>
      <c r="D27" s="49">
        <f t="shared" ref="D27:D29" si="2">TRUNC(ABS(F27)/60,0)</f>
        <v>0</v>
      </c>
      <c r="E27" s="50">
        <f t="shared" ref="E27:E29" si="3">MOD(ROUND(ABS(F27),0),60)</f>
        <v>5</v>
      </c>
      <c r="F27" s="11">
        <f>ROUND(($I$3*$I$4*(F24-F22)+$I$4*F23-$I$3*F25)/($I$4-$I$3),0)</f>
        <v>5</v>
      </c>
      <c r="H27" s="57"/>
      <c r="I27" s="58"/>
      <c r="J27" s="58"/>
    </row>
    <row r="28" spans="1:10" ht="16.5" hidden="1" customHeight="1">
      <c r="A28" s="55" t="s">
        <v>17</v>
      </c>
      <c r="B28" s="19" t="s">
        <v>1</v>
      </c>
      <c r="C28" s="19" t="s">
        <v>12</v>
      </c>
      <c r="D28" s="49">
        <f t="shared" si="2"/>
        <v>1</v>
      </c>
      <c r="E28" s="50">
        <f t="shared" si="3"/>
        <v>39</v>
      </c>
      <c r="F28" s="11">
        <f>ROUND((($I$3*F24-F25)-($I$4*F22-F23))/($I$3-$I$4),0)</f>
        <v>-99</v>
      </c>
      <c r="H28" s="57">
        <f>((F28-F24)^2+(F29-F25)^2)^0.5</f>
        <v>2.8284271247461903</v>
      </c>
      <c r="I28" s="58" t="s">
        <v>30</v>
      </c>
      <c r="J28" s="58"/>
    </row>
    <row r="29" spans="1:10" hidden="1">
      <c r="A29" s="55"/>
      <c r="B29" s="19" t="s">
        <v>0</v>
      </c>
      <c r="C29" s="20" t="str">
        <f>IF(F29&gt;=0,"+","-")</f>
        <v>+</v>
      </c>
      <c r="D29" s="49">
        <f t="shared" si="2"/>
        <v>0</v>
      </c>
      <c r="E29" s="50">
        <f t="shared" si="3"/>
        <v>7</v>
      </c>
      <c r="F29" s="11">
        <f>ROUND(($I$3*$I$4*(F22-F24)+$I$4*F25-$I$3*F23)/($I$4-$I$3),0)</f>
        <v>7</v>
      </c>
      <c r="H29" s="57"/>
      <c r="I29" s="58"/>
      <c r="J29" s="58"/>
    </row>
    <row r="30" spans="1:10">
      <c r="A30" s="59" t="s">
        <v>20</v>
      </c>
      <c r="B30" s="60"/>
      <c r="C30" s="60"/>
      <c r="D30" s="60"/>
      <c r="E30" s="60"/>
      <c r="F30" s="61"/>
      <c r="G30" s="18"/>
      <c r="H30" s="22"/>
      <c r="I30" s="14"/>
      <c r="J30" s="14"/>
    </row>
    <row r="31" spans="1:10" ht="15">
      <c r="A31" s="69" t="str">
        <f>IF(H26&lt;=H28,"先调下臂（外倾控制臂）","先调上部横摆臂")</f>
        <v>先调下臂（外倾控制臂）</v>
      </c>
      <c r="B31" s="43" t="str" cm="1">
        <f t="array" ref="B31:F32">IF(H26&lt;=H28,B26:F27,B28:F29)</f>
        <v>外倾</v>
      </c>
      <c r="C31" s="20" t="str">
        <v>-</v>
      </c>
      <c r="D31" s="28">
        <v>1</v>
      </c>
      <c r="E31" s="29">
        <v>37</v>
      </c>
      <c r="F31" s="27">
        <v>-97</v>
      </c>
      <c r="G31" s="18"/>
      <c r="H31" s="22"/>
      <c r="I31" s="14"/>
      <c r="J31" s="14"/>
    </row>
    <row r="32" spans="1:10" ht="15">
      <c r="A32" s="69"/>
      <c r="B32" s="43" t="str">
        <v>前束</v>
      </c>
      <c r="C32" s="20" t="str">
        <v>+</v>
      </c>
      <c r="D32" s="28">
        <v>0</v>
      </c>
      <c r="E32" s="29">
        <v>5</v>
      </c>
      <c r="F32" s="27">
        <v>5</v>
      </c>
      <c r="G32" s="18"/>
      <c r="H32" s="22"/>
      <c r="I32" s="14"/>
      <c r="J32" s="14"/>
    </row>
    <row r="33" spans="1:10">
      <c r="A33" s="63" t="s">
        <v>21</v>
      </c>
      <c r="B33" s="64"/>
      <c r="C33" s="64"/>
      <c r="D33" s="64"/>
      <c r="E33" s="64"/>
      <c r="F33" s="65"/>
      <c r="G33" s="18"/>
      <c r="H33" s="22"/>
      <c r="I33" s="14"/>
      <c r="J33" s="14"/>
    </row>
    <row r="34" spans="1:10">
      <c r="A34" s="62" t="str">
        <f>IF(H26&lt;=H28,"先调上部横摆臂","先调下臂（外倾控制臂）")</f>
        <v>先调上部横摆臂</v>
      </c>
      <c r="B34" s="25" t="str" cm="1">
        <f t="array" ref="B34:F35">IF(H26&lt;=H28,B28:F29,B26:F27)</f>
        <v>外倾</v>
      </c>
      <c r="C34" s="26" t="str">
        <v>-</v>
      </c>
      <c r="D34" s="30">
        <v>1</v>
      </c>
      <c r="E34" s="31">
        <v>39</v>
      </c>
      <c r="F34" s="32">
        <v>-99</v>
      </c>
      <c r="G34" s="18"/>
      <c r="H34" s="22"/>
      <c r="I34" s="14"/>
      <c r="J34" s="14"/>
    </row>
    <row r="35" spans="1:10">
      <c r="A35" s="62"/>
      <c r="B35" s="25" t="str">
        <v>前束</v>
      </c>
      <c r="C35" s="26" t="str">
        <v>+</v>
      </c>
      <c r="D35" s="30">
        <v>0</v>
      </c>
      <c r="E35" s="31">
        <v>7</v>
      </c>
      <c r="F35" s="32">
        <v>7</v>
      </c>
      <c r="G35" s="18"/>
      <c r="H35" s="22"/>
      <c r="I35" s="14"/>
      <c r="J35" s="14"/>
    </row>
    <row r="36" spans="1:10">
      <c r="A36" s="56" t="str">
        <f>IF(AND(F34=F22,F35=F23),MID(A34,2,LEN(A34)-1)&amp;"，直接调整到标准值！",IF(H26&lt;=H28,"D线方向为短边，先调下臂（外倾控制臂）","C线方向为短边，先调先调上部横摆臂"))</f>
        <v>调上部横摆臂，直接调整到标准值！</v>
      </c>
      <c r="B36" s="56"/>
      <c r="C36" s="56"/>
      <c r="D36" s="56"/>
      <c r="E36" s="56"/>
      <c r="F36" s="56"/>
      <c r="G36" s="5"/>
      <c r="H36" s="21"/>
    </row>
    <row r="37" spans="1:10">
      <c r="A37" s="56"/>
      <c r="B37" s="56"/>
      <c r="C37" s="56"/>
      <c r="D37" s="56"/>
      <c r="E37" s="56"/>
      <c r="F37" s="56"/>
      <c r="G37" s="5"/>
      <c r="H37" s="21"/>
    </row>
    <row r="39" spans="1:10" s="24" customFormat="1" ht="205.15" customHeight="1">
      <c r="A39" s="68" t="s">
        <v>48</v>
      </c>
      <c r="B39" s="68"/>
      <c r="C39" s="68"/>
      <c r="D39" s="68"/>
      <c r="E39" s="68"/>
      <c r="F39" s="68"/>
    </row>
    <row r="40" spans="1:10">
      <c r="A40" s="66" t="s">
        <v>16</v>
      </c>
      <c r="B40" s="66"/>
      <c r="C40" s="66"/>
      <c r="D40" s="66"/>
      <c r="E40" s="66"/>
      <c r="F40" s="66"/>
    </row>
    <row r="41" spans="1:10">
      <c r="A41" s="67" t="s">
        <v>47</v>
      </c>
      <c r="B41" s="67"/>
      <c r="C41" s="67"/>
      <c r="D41" s="67"/>
      <c r="E41" s="67"/>
      <c r="F41" s="67"/>
    </row>
  </sheetData>
  <sheetProtection algorithmName="SHA-512" hashValue="2qGVyurULeEq/FjadkrdnPO9LWkT7pQN6ISZSHQr7LuvEu0JbuuOVprIGST8WdsOXo1F1JYXo6nd2QSoi2/1MA==" saltValue="GxMxvU+Rj9AcsK997mdIyw==" spinCount="100000" sheet="1" objects="1" scenarios="1"/>
  <protectedRanges>
    <protectedRange sqref="D3:E6 D22:E25 C4 C6 C23 C25 A2" name="数据输入区" securityDescriptor="O:WDG:WDD:(A;;CC;;;WD)"/>
  </protectedRanges>
  <mergeCells count="31">
    <mergeCell ref="A40:F40"/>
    <mergeCell ref="A41:F41"/>
    <mergeCell ref="A26:A27"/>
    <mergeCell ref="H26:H27"/>
    <mergeCell ref="A39:F39"/>
    <mergeCell ref="A30:F30"/>
    <mergeCell ref="A31:A32"/>
    <mergeCell ref="A33:F33"/>
    <mergeCell ref="A34:A35"/>
    <mergeCell ref="A36:F37"/>
    <mergeCell ref="I26:J27"/>
    <mergeCell ref="A28:A29"/>
    <mergeCell ref="H28:H29"/>
    <mergeCell ref="I28:J29"/>
    <mergeCell ref="A9:A10"/>
    <mergeCell ref="H9:H10"/>
    <mergeCell ref="I9:J10"/>
    <mergeCell ref="A17:F18"/>
    <mergeCell ref="A22:A23"/>
    <mergeCell ref="A24:A25"/>
    <mergeCell ref="A12:A13"/>
    <mergeCell ref="A11:F11"/>
    <mergeCell ref="A15:A16"/>
    <mergeCell ref="A14:F14"/>
    <mergeCell ref="B1:F1"/>
    <mergeCell ref="H2:J2"/>
    <mergeCell ref="A3:A4"/>
    <mergeCell ref="A5:A6"/>
    <mergeCell ref="A7:A8"/>
    <mergeCell ref="H7:H8"/>
    <mergeCell ref="I7:J8"/>
  </mergeCells>
  <phoneticPr fontId="1" type="noConversion"/>
  <dataValidations count="2">
    <dataValidation type="list" allowBlank="1" showInputMessage="1" showErrorMessage="1" sqref="C4 C6 C23 C25" xr:uid="{BAFFCC29-110B-4B2C-9D65-FD99620EE9C6}">
      <formula1>"+,-"</formula1>
    </dataValidation>
    <dataValidation type="whole" operator="greaterThanOrEqual" allowBlank="1" showInputMessage="1" showErrorMessage="1" sqref="D22:E25 D3:E6" xr:uid="{898F1886-F5E1-4217-9EBE-E4525C241052}">
      <formula1>0</formula1>
    </dataValidation>
  </dataValidations>
  <pageMargins left="0.7" right="0.7" top="0.75" bottom="0.75" header="0.3" footer="0.3"/>
  <pageSetup paperSize="9" orientation="portrait" r:id="rId1"/>
  <ignoredErrors>
    <ignoredError sqref="F4:F5 F23:F24" 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9F56AC-A232-4E6B-813D-E87EAB17B2FC}">
          <x14:formula1>
            <xm:f>图纸斜率!$C$2:$C$13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C2B2-E54F-4C4B-9C58-009F6B12D90B}">
  <dimension ref="A1:G15"/>
  <sheetViews>
    <sheetView zoomScaleNormal="100" workbookViewId="0">
      <selection activeCell="H8" sqref="H8"/>
    </sheetView>
  </sheetViews>
  <sheetFormatPr defaultColWidth="9" defaultRowHeight="13.5"/>
  <cols>
    <col min="1" max="1" width="13.875" style="6" customWidth="1"/>
    <col min="2" max="2" width="4.5" style="1" bestFit="1" customWidth="1"/>
    <col min="3" max="3" width="4.875" style="1" bestFit="1" customWidth="1"/>
    <col min="4" max="6" width="8.5" style="1" customWidth="1"/>
    <col min="7" max="7" width="7.875" style="1" customWidth="1"/>
    <col min="8" max="8" width="7.5" style="1" customWidth="1"/>
    <col min="9" max="9" width="8.125" style="1" customWidth="1"/>
    <col min="10" max="10" width="12.75" style="1" bestFit="1" customWidth="1"/>
    <col min="11" max="11" width="5.75" style="1" bestFit="1" customWidth="1"/>
    <col min="12" max="12" width="6.625" style="1" customWidth="1"/>
    <col min="13" max="15" width="9" style="1"/>
    <col min="16" max="16" width="23" style="1" customWidth="1"/>
    <col min="17" max="16384" width="9" style="1"/>
  </cols>
  <sheetData>
    <row r="1" spans="1:7">
      <c r="B1" s="70" t="s">
        <v>32</v>
      </c>
      <c r="C1" s="70"/>
      <c r="D1" s="70"/>
      <c r="E1" s="70"/>
      <c r="F1" s="70"/>
    </row>
    <row r="2" spans="1:7">
      <c r="A2" s="41"/>
      <c r="B2" s="9"/>
      <c r="C2" s="9"/>
      <c r="D2" s="9" t="s">
        <v>2</v>
      </c>
      <c r="E2" s="9" t="s">
        <v>3</v>
      </c>
      <c r="F2" s="9" t="s">
        <v>6</v>
      </c>
      <c r="G2" s="3"/>
    </row>
    <row r="3" spans="1:7" ht="15">
      <c r="A3" s="73" t="s">
        <v>24</v>
      </c>
      <c r="B3" s="9" t="s">
        <v>1</v>
      </c>
      <c r="C3" s="9" t="s">
        <v>12</v>
      </c>
      <c r="D3" s="36">
        <v>1</v>
      </c>
      <c r="E3" s="34">
        <v>44</v>
      </c>
      <c r="F3" s="27">
        <f>-(D3*60+E3)</f>
        <v>-104</v>
      </c>
      <c r="G3" s="3"/>
    </row>
    <row r="4" spans="1:7" ht="15">
      <c r="A4" s="53"/>
      <c r="B4" s="9" t="s">
        <v>0</v>
      </c>
      <c r="C4" s="2" t="s">
        <v>7</v>
      </c>
      <c r="D4" s="36">
        <v>0</v>
      </c>
      <c r="E4" s="34">
        <v>5</v>
      </c>
      <c r="F4" s="27">
        <f>IF(C4="+",D4*60+E4,-(D4*60+E4))</f>
        <v>5</v>
      </c>
      <c r="G4" s="3"/>
    </row>
    <row r="5" spans="1:7" ht="15">
      <c r="A5" s="73" t="s">
        <v>25</v>
      </c>
      <c r="B5" s="9" t="s">
        <v>1</v>
      </c>
      <c r="C5" s="9" t="s">
        <v>12</v>
      </c>
      <c r="D5" s="36">
        <v>1</v>
      </c>
      <c r="E5" s="34">
        <v>34</v>
      </c>
      <c r="F5" s="27">
        <f>-(D5*60+E5)</f>
        <v>-94</v>
      </c>
      <c r="G5" s="3"/>
    </row>
    <row r="6" spans="1:7" ht="15">
      <c r="A6" s="53"/>
      <c r="B6" s="9" t="s">
        <v>0</v>
      </c>
      <c r="C6" s="2" t="s">
        <v>7</v>
      </c>
      <c r="D6" s="36">
        <v>0</v>
      </c>
      <c r="E6" s="34">
        <v>9</v>
      </c>
      <c r="F6" s="27">
        <f>IF(C6="+",D6*60+E6,-(D6*60+E6))</f>
        <v>9</v>
      </c>
      <c r="G6" s="3"/>
    </row>
    <row r="7" spans="1:7" ht="14.25">
      <c r="A7" s="71" t="s">
        <v>22</v>
      </c>
      <c r="B7" s="38" t="s">
        <v>1</v>
      </c>
      <c r="C7" s="38" t="s">
        <v>12</v>
      </c>
      <c r="D7" s="37">
        <f>TRUNC(ABS(F7)/60,0)</f>
        <v>1</v>
      </c>
      <c r="E7" s="39">
        <f>MOD(ROUND(ABS(F7),0),60)</f>
        <v>39</v>
      </c>
      <c r="F7" s="27">
        <f>(F3+F5)/2</f>
        <v>-99</v>
      </c>
      <c r="G7" s="4"/>
    </row>
    <row r="8" spans="1:7" ht="14.25">
      <c r="A8" s="72"/>
      <c r="B8" s="38" t="s">
        <v>0</v>
      </c>
      <c r="C8" s="40" t="str">
        <f>IF(F8&gt;=0,"+","-")</f>
        <v>+</v>
      </c>
      <c r="D8" s="37">
        <f t="shared" ref="D8" si="0">TRUNC(ABS(F8)/60,0)</f>
        <v>0</v>
      </c>
      <c r="E8" s="39">
        <f t="shared" ref="E8" si="1">MOD(ROUND(ABS(F8),0),60)</f>
        <v>7</v>
      </c>
      <c r="F8" s="27">
        <f>(F4+F6)/2</f>
        <v>7</v>
      </c>
      <c r="G8" s="4"/>
    </row>
    <row r="9" spans="1:7">
      <c r="A9" s="74"/>
      <c r="B9" s="75"/>
      <c r="C9" s="75"/>
      <c r="D9" s="75"/>
      <c r="E9" s="75"/>
      <c r="F9" s="76"/>
      <c r="G9" s="4"/>
    </row>
    <row r="10" spans="1:7" ht="15">
      <c r="A10" s="73" t="s">
        <v>26</v>
      </c>
      <c r="B10" s="9" t="s">
        <v>1</v>
      </c>
      <c r="C10" s="9" t="s">
        <v>12</v>
      </c>
      <c r="D10" s="33">
        <v>1</v>
      </c>
      <c r="E10" s="34">
        <v>23</v>
      </c>
      <c r="F10" s="27">
        <f>-(D10*60+E10)</f>
        <v>-83</v>
      </c>
    </row>
    <row r="11" spans="1:7" ht="15">
      <c r="A11" s="53"/>
      <c r="B11" s="9" t="s">
        <v>0</v>
      </c>
      <c r="C11" s="2" t="s">
        <v>7</v>
      </c>
      <c r="D11" s="33">
        <v>0</v>
      </c>
      <c r="E11" s="34">
        <v>5</v>
      </c>
      <c r="F11" s="27">
        <f>IF(C11="+",D11*60+E11,-(D11*60+E11))</f>
        <v>5</v>
      </c>
    </row>
    <row r="12" spans="1:7" ht="15">
      <c r="A12" s="73" t="s">
        <v>27</v>
      </c>
      <c r="B12" s="9" t="s">
        <v>1</v>
      </c>
      <c r="C12" s="9" t="s">
        <v>12</v>
      </c>
      <c r="D12" s="33">
        <v>1</v>
      </c>
      <c r="E12" s="34">
        <v>33</v>
      </c>
      <c r="F12" s="27">
        <f>-(D12*60+E12)</f>
        <v>-93</v>
      </c>
    </row>
    <row r="13" spans="1:7" ht="15">
      <c r="A13" s="53"/>
      <c r="B13" s="9" t="s">
        <v>0</v>
      </c>
      <c r="C13" s="2" t="s">
        <v>7</v>
      </c>
      <c r="D13" s="33">
        <v>0</v>
      </c>
      <c r="E13" s="34">
        <v>9</v>
      </c>
      <c r="F13" s="27">
        <f>IF(C13="+",D13*60+E13,-(D13*60+E13))</f>
        <v>9</v>
      </c>
    </row>
    <row r="14" spans="1:7" ht="16.5" customHeight="1">
      <c r="A14" s="53" t="s">
        <v>23</v>
      </c>
      <c r="B14" s="9" t="s">
        <v>1</v>
      </c>
      <c r="C14" s="38" t="s">
        <v>12</v>
      </c>
      <c r="D14" s="35">
        <f>TRUNC(ABS(F14)/60,0)</f>
        <v>1</v>
      </c>
      <c r="E14" s="39">
        <f>MOD(ROUND(ABS(F14),0),60)</f>
        <v>28</v>
      </c>
      <c r="F14" s="27">
        <f>(F10+F12)/2</f>
        <v>-88</v>
      </c>
    </row>
    <row r="15" spans="1:7" ht="14.25">
      <c r="A15" s="53"/>
      <c r="B15" s="9" t="s">
        <v>0</v>
      </c>
      <c r="C15" s="40" t="str">
        <f>IF(F15&gt;=0,"+","-")</f>
        <v>+</v>
      </c>
      <c r="D15" s="35">
        <f t="shared" ref="D15" si="2">TRUNC(ABS(F15)/60,0)</f>
        <v>0</v>
      </c>
      <c r="E15" s="39">
        <f t="shared" ref="E15" si="3">MOD(ROUND(ABS(F15),0),60)</f>
        <v>7</v>
      </c>
      <c r="F15" s="27">
        <f>(F11+F13)/2</f>
        <v>7</v>
      </c>
    </row>
  </sheetData>
  <sheetProtection algorithmName="SHA-512" hashValue="gl+4mPfsYXZpJ2xi2c0iejCMIsgAQgAou2c2ZBRhwe5VELtAfv6D0VwY1KEGysKiPYDjecWvdz60RBOCbgKqGg==" saltValue="VtTxYoDF3QdMg9MMyyL76g==" spinCount="100000" sheet="1" objects="1" scenarios="1"/>
  <protectedRanges>
    <protectedRange sqref="C13 C4 D3:E6 C6 C11 D10:E13" name="数据输入区" securityDescriptor="O:WDG:WDD:(A;;CC;;;WD)"/>
  </protectedRanges>
  <dataConsolidate/>
  <mergeCells count="8">
    <mergeCell ref="B1:F1"/>
    <mergeCell ref="A7:A8"/>
    <mergeCell ref="A3:A4"/>
    <mergeCell ref="A5:A6"/>
    <mergeCell ref="A14:A15"/>
    <mergeCell ref="A9:F9"/>
    <mergeCell ref="A10:A11"/>
    <mergeCell ref="A12:A13"/>
  </mergeCells>
  <phoneticPr fontId="1" type="noConversion"/>
  <dataValidations count="3">
    <dataValidation type="whole" operator="greaterThan" allowBlank="1" showInputMessage="1" showErrorMessage="1" sqref="E3:E6 E10:E13" xr:uid="{D7C55798-A262-468D-9263-552C9AEBA45D}">
      <formula1>0</formula1>
    </dataValidation>
    <dataValidation type="list" allowBlank="1" showInputMessage="1" showErrorMessage="1" sqref="C6 C4 C13 C11" xr:uid="{F93632F3-FDCD-4694-86C0-3404C87B363E}">
      <formula1>"+,-"</formula1>
    </dataValidation>
    <dataValidation type="whole" operator="greaterThanOrEqual" allowBlank="1" showInputMessage="1" showErrorMessage="1" sqref="D3:D6 D10:D13" xr:uid="{0D77CADA-3986-4303-862C-746A7759DF69}">
      <formula1>0</formula1>
    </dataValidation>
  </dataValidations>
  <pageMargins left="0.7" right="0.7" top="0.75" bottom="0.75" header="0.3" footer="0.3"/>
  <pageSetup paperSize="9" orientation="portrait" r:id="rId1"/>
  <ignoredErrors>
    <ignoredError sqref="F4:F5 F11:F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A6EB-CDE5-4B00-9C01-CC98B233C8AB}">
  <dimension ref="A1:E9"/>
  <sheetViews>
    <sheetView workbookViewId="0">
      <selection activeCell="A7" sqref="A7:XFD7"/>
    </sheetView>
  </sheetViews>
  <sheetFormatPr defaultRowHeight="13.5"/>
  <cols>
    <col min="2" max="2" width="11.625" bestFit="1" customWidth="1"/>
    <col min="3" max="3" width="15" bestFit="1" customWidth="1"/>
    <col min="4" max="4" width="11.5" customWidth="1"/>
    <col min="5" max="5" width="10.75" customWidth="1"/>
  </cols>
  <sheetData>
    <row r="1" spans="1:5" s="42" customFormat="1">
      <c r="A1" s="42" t="s">
        <v>38</v>
      </c>
      <c r="B1" s="42" t="s">
        <v>33</v>
      </c>
      <c r="C1" s="42" t="s">
        <v>34</v>
      </c>
      <c r="D1" s="42" t="s">
        <v>4</v>
      </c>
      <c r="E1" s="42" t="s">
        <v>5</v>
      </c>
    </row>
    <row r="2" spans="1:5" s="1" customFormat="1">
      <c r="A2" s="1">
        <v>1</v>
      </c>
      <c r="B2" s="1" t="s">
        <v>35</v>
      </c>
      <c r="C2" s="1" t="s">
        <v>11</v>
      </c>
      <c r="D2" s="1">
        <v>-0.75</v>
      </c>
      <c r="E2" s="1">
        <v>1.03</v>
      </c>
    </row>
    <row r="3" spans="1:5" s="1" customFormat="1">
      <c r="A3" s="1">
        <v>2</v>
      </c>
      <c r="B3" s="1" t="s">
        <v>41</v>
      </c>
      <c r="C3" s="1" t="s">
        <v>42</v>
      </c>
      <c r="D3" s="1">
        <v>-0.82</v>
      </c>
      <c r="E3" s="1">
        <v>1.01</v>
      </c>
    </row>
    <row r="4" spans="1:5" s="1" customFormat="1">
      <c r="A4" s="1">
        <v>3</v>
      </c>
      <c r="B4" s="1" t="s">
        <v>36</v>
      </c>
      <c r="C4" s="1" t="s">
        <v>10</v>
      </c>
      <c r="D4" s="1">
        <v>-0.65900000000000003</v>
      </c>
      <c r="E4" s="1">
        <v>1.3160000000000001</v>
      </c>
    </row>
    <row r="5" spans="1:5" s="1" customFormat="1">
      <c r="A5" s="1">
        <v>4</v>
      </c>
      <c r="B5" s="1" t="s">
        <v>36</v>
      </c>
      <c r="C5" s="1" t="s">
        <v>37</v>
      </c>
      <c r="D5" s="1">
        <v>-0.56799999999999995</v>
      </c>
      <c r="E5" s="1">
        <v>1.607</v>
      </c>
    </row>
    <row r="6" spans="1:5" s="1" customFormat="1">
      <c r="A6" s="1">
        <v>5</v>
      </c>
      <c r="B6" s="1" t="s">
        <v>40</v>
      </c>
      <c r="C6" s="1" t="s">
        <v>39</v>
      </c>
      <c r="D6" s="1">
        <v>-0.85</v>
      </c>
      <c r="E6" s="1">
        <v>1.05</v>
      </c>
    </row>
    <row r="7" spans="1:5">
      <c r="A7" s="1">
        <v>6</v>
      </c>
      <c r="B7" s="1" t="s">
        <v>43</v>
      </c>
      <c r="C7" s="1" t="s">
        <v>44</v>
      </c>
      <c r="D7" s="1">
        <v>-0.83</v>
      </c>
      <c r="E7" s="1">
        <v>1.06</v>
      </c>
    </row>
    <row r="8" spans="1:5">
      <c r="A8" s="1">
        <v>7</v>
      </c>
      <c r="B8" s="1" t="s">
        <v>45</v>
      </c>
      <c r="C8" s="1" t="s">
        <v>46</v>
      </c>
      <c r="D8" s="1">
        <v>-0.82</v>
      </c>
      <c r="E8" s="1">
        <v>0.96</v>
      </c>
    </row>
    <row r="9" spans="1:5">
      <c r="A9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四轮定位中间值计算工具</vt:lpstr>
      <vt:lpstr>亨特标准值计算工具</vt:lpstr>
      <vt:lpstr>图纸斜率</vt:lpstr>
      <vt:lpstr>四轮定位中间值计算工具!Kc</vt:lpstr>
      <vt:lpstr>四轮定位中间值计算工具!Kd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2022-04-30T13:09:49Z</dcterms:modified>
</cp:coreProperties>
</file>