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wiersma/Documents/Academia/MSc Industrial Engineering and Management/Design Project/Excel files/"/>
    </mc:Choice>
  </mc:AlternateContent>
  <xr:revisionPtr revIDLastSave="0" documentId="13_ncr:1_{5449CCBD-33DD-5A46-AA70-46115EA8C86A}" xr6:coauthVersionLast="47" xr6:coauthVersionMax="47" xr10:uidLastSave="{00000000-0000-0000-0000-000000000000}"/>
  <bookViews>
    <workbookView xWindow="2700" yWindow="2140" windowWidth="28040" windowHeight="15540" activeTab="3" xr2:uid="{933CB355-DF6E-BA4A-80F8-3386E96FBBC3}"/>
  </bookViews>
  <sheets>
    <sheet name="P&amp;ID" sheetId="5" r:id="rId1"/>
    <sheet name="Variables_ultrafiltration" sheetId="1" r:id="rId2"/>
    <sheet name="Pressure model_ultrafiltration" sheetId="2" r:id="rId3"/>
    <sheet name="Variables_microfiltration" sheetId="3" r:id="rId4"/>
    <sheet name="Pressure model_microfiltr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21" i="4" s="1"/>
  <c r="B2" i="4"/>
  <c r="B3" i="4" s="1"/>
  <c r="B4" i="3"/>
  <c r="B6" i="3" s="1"/>
  <c r="B13" i="3"/>
  <c r="B15" i="3" s="1"/>
  <c r="B12" i="3"/>
  <c r="B14" i="3" s="1"/>
  <c r="B2" i="2"/>
  <c r="B15" i="1"/>
  <c r="B14" i="1"/>
  <c r="B4" i="1"/>
  <c r="B5" i="1" s="1"/>
  <c r="B11" i="1" s="1"/>
  <c r="B6" i="1"/>
  <c r="B13" i="1"/>
  <c r="B12" i="1"/>
  <c r="B22" i="4" l="1"/>
  <c r="B13" i="4"/>
  <c r="B5" i="3"/>
  <c r="B11" i="3" s="1"/>
  <c r="B3" i="2"/>
  <c r="B12" i="2" l="1"/>
  <c r="B13" i="2" l="1"/>
  <c r="B21" i="2"/>
  <c r="B22" i="2" s="1"/>
</calcChain>
</file>

<file path=xl/sharedStrings.xml><?xml version="1.0" encoding="utf-8"?>
<sst xmlns="http://schemas.openxmlformats.org/spreadsheetml/2006/main" count="125" uniqueCount="46">
  <si>
    <t>Variable</t>
  </si>
  <si>
    <t>Unit</t>
  </si>
  <si>
    <t>Value</t>
  </si>
  <si>
    <t>Note</t>
  </si>
  <si>
    <t>Outer diameter of module</t>
  </si>
  <si>
    <t>Inner diameter of module</t>
  </si>
  <si>
    <t>Measured between 40 mm and 50 mm.</t>
  </si>
  <si>
    <t>Dynamic viscosity of water</t>
  </si>
  <si>
    <t>TMP (max)</t>
  </si>
  <si>
    <t>Pa</t>
  </si>
  <si>
    <t>At 25 degree Celsius.</t>
  </si>
  <si>
    <t>Pa * s</t>
  </si>
  <si>
    <t>Hagen-Poiseuille equation</t>
  </si>
  <si>
    <t>m^3 / s</t>
  </si>
  <si>
    <t>m</t>
  </si>
  <si>
    <t>m^2</t>
  </si>
  <si>
    <t>m^3</t>
  </si>
  <si>
    <r>
      <t xml:space="preserve">From </t>
    </r>
    <r>
      <rPr>
        <i/>
        <sz val="12"/>
        <color theme="1"/>
        <rFont val="Calibri"/>
        <family val="2"/>
        <scheme val="minor"/>
      </rPr>
      <t>Technical data sheet.</t>
    </r>
  </si>
  <si>
    <t>Equal to 10 mL / minute.</t>
  </si>
  <si>
    <t>TMP equation</t>
  </si>
  <si>
    <t>Bernoulli's principle (excluding potential energy component)</t>
  </si>
  <si>
    <t>System boundaries:</t>
  </si>
  <si>
    <t>F01</t>
  </si>
  <si>
    <t>PI01</t>
  </si>
  <si>
    <t>bar</t>
  </si>
  <si>
    <t>P_perm</t>
  </si>
  <si>
    <t>Maximum feed pressure (P_f)</t>
  </si>
  <si>
    <t>Maximum feed pressure (P_1)</t>
  </si>
  <si>
    <t>Density of water</t>
  </si>
  <si>
    <t>kg / m^3</t>
  </si>
  <si>
    <t>From SEM analysis.</t>
  </si>
  <si>
    <t>Assumed to be 1.0 atm.</t>
  </si>
  <si>
    <t>/Hollow fibers</t>
  </si>
  <si>
    <t>Length of open surface</t>
  </si>
  <si>
    <t>Radius</t>
  </si>
  <si>
    <t>Area transverse section</t>
  </si>
  <si>
    <t>Area longitudinal section</t>
  </si>
  <si>
    <t>/Module</t>
  </si>
  <si>
    <t>/Operation</t>
  </si>
  <si>
    <t>Hollow fibers volume (dead volume)</t>
  </si>
  <si>
    <t>Outer area transverse section</t>
  </si>
  <si>
    <t>Inner area transverse section</t>
  </si>
  <si>
    <t>(Desired) volumetric flow</t>
  </si>
  <si>
    <r>
      <t xml:space="preserve">Hydrolic pressure drop (in </t>
    </r>
    <r>
      <rPr>
        <b/>
        <i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 xml:space="preserve"> fibers)</t>
    </r>
  </si>
  <si>
    <r>
      <t>Number (</t>
    </r>
    <r>
      <rPr>
        <i/>
        <sz val="12"/>
        <color theme="1"/>
        <rFont val="Calibri"/>
        <family val="2"/>
        <scheme val="minor"/>
      </rPr>
      <t xml:space="preserve">n) </t>
    </r>
    <r>
      <rPr>
        <sz val="12"/>
        <color theme="1"/>
        <rFont val="Calibri"/>
        <family val="2"/>
        <scheme val="minor"/>
      </rPr>
      <t>of fibers in module</t>
    </r>
  </si>
  <si>
    <t>From microscope imaging.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</si>
</sst>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38100</xdr:rowOff>
    </xdr:from>
    <xdr:to>
      <xdr:col>11</xdr:col>
      <xdr:colOff>819238</xdr:colOff>
      <xdr:row>27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5839A-C499-6422-D51D-A9DC2FBA4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38100"/>
          <a:ext cx="9887038" cy="544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25400</xdr:rowOff>
    </xdr:from>
    <xdr:to>
      <xdr:col>6</xdr:col>
      <xdr:colOff>685800</xdr:colOff>
      <xdr:row>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8A063-99B5-156F-469A-330F3FCB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28600"/>
          <a:ext cx="3149600" cy="157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76200</xdr:rowOff>
    </xdr:from>
    <xdr:to>
      <xdr:col>7</xdr:col>
      <xdr:colOff>495300</xdr:colOff>
      <xdr:row>17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FB7DCF-F7FA-64EB-C2F8-D04EEB16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2108200"/>
          <a:ext cx="37846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9</xdr:col>
      <xdr:colOff>91705</xdr:colOff>
      <xdr:row>27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BB0EA7-D562-174B-D6E3-3B87A013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6300" y="3873500"/>
          <a:ext cx="5032005" cy="140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25400</xdr:rowOff>
    </xdr:from>
    <xdr:to>
      <xdr:col>6</xdr:col>
      <xdr:colOff>685800</xdr:colOff>
      <xdr:row>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A9647-5CBE-2F47-99F1-E4C4F433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28600"/>
          <a:ext cx="3149600" cy="157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76200</xdr:rowOff>
    </xdr:from>
    <xdr:to>
      <xdr:col>7</xdr:col>
      <xdr:colOff>495300</xdr:colOff>
      <xdr:row>17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2F044-A114-4149-B461-DADD57569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2311400"/>
          <a:ext cx="37846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9</xdr:col>
      <xdr:colOff>91705</xdr:colOff>
      <xdr:row>27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CA781-BA65-0141-8174-74B0406F2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6300" y="4076700"/>
          <a:ext cx="503200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996-8C51-FA45-916F-A818C860AC76}">
  <dimension ref="A1"/>
  <sheetViews>
    <sheetView workbookViewId="0">
      <selection activeCell="E35" sqref="E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3097-6EC7-3B4A-8DAB-E94BAFA14B4E}">
  <dimension ref="A1:G21"/>
  <sheetViews>
    <sheetView workbookViewId="0">
      <selection activeCell="E11" sqref="E11:H12"/>
    </sheetView>
  </sheetViews>
  <sheetFormatPr baseColWidth="10" defaultRowHeight="16" x14ac:dyDescent="0.2"/>
  <cols>
    <col min="1" max="1" width="32.5" customWidth="1"/>
    <col min="4" max="4" width="33.83203125" customWidth="1"/>
  </cols>
  <sheetData>
    <row r="1" spans="1:7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7" s="1" customFormat="1" x14ac:dyDescent="0.2">
      <c r="A2" s="1" t="s">
        <v>32</v>
      </c>
    </row>
    <row r="3" spans="1:7" x14ac:dyDescent="0.2">
      <c r="A3" t="s">
        <v>33</v>
      </c>
      <c r="B3" s="2">
        <v>4.4999999999999998E-2</v>
      </c>
      <c r="C3" t="s">
        <v>14</v>
      </c>
      <c r="D3" t="s">
        <v>6</v>
      </c>
    </row>
    <row r="4" spans="1:7" x14ac:dyDescent="0.2">
      <c r="A4" t="s">
        <v>34</v>
      </c>
      <c r="B4" s="2">
        <f>0.000185/2</f>
        <v>9.2499999999999999E-5</v>
      </c>
      <c r="C4" t="s">
        <v>14</v>
      </c>
      <c r="D4" t="s">
        <v>30</v>
      </c>
      <c r="E4" s="2"/>
    </row>
    <row r="5" spans="1:7" x14ac:dyDescent="0.2">
      <c r="A5" t="s">
        <v>35</v>
      </c>
      <c r="B5" s="2">
        <f>PI()*B4^2</f>
        <v>2.6880252142277663E-8</v>
      </c>
      <c r="C5" t="s">
        <v>15</v>
      </c>
    </row>
    <row r="6" spans="1:7" x14ac:dyDescent="0.2">
      <c r="A6" t="s">
        <v>36</v>
      </c>
      <c r="B6" s="2">
        <f>B10*B3*2*PI()*B4</f>
        <v>6.5384397102837563E-4</v>
      </c>
      <c r="C6" t="s">
        <v>15</v>
      </c>
      <c r="F6" s="2"/>
    </row>
    <row r="7" spans="1:7" x14ac:dyDescent="0.2">
      <c r="A7" t="s">
        <v>8</v>
      </c>
      <c r="B7" s="2">
        <v>80000</v>
      </c>
      <c r="C7" t="s">
        <v>9</v>
      </c>
      <c r="D7" t="s">
        <v>17</v>
      </c>
    </row>
    <row r="8" spans="1:7" x14ac:dyDescent="0.2">
      <c r="B8" s="2"/>
    </row>
    <row r="9" spans="1:7" x14ac:dyDescent="0.2">
      <c r="A9" s="1" t="s">
        <v>37</v>
      </c>
      <c r="B9" s="2"/>
    </row>
    <row r="10" spans="1:7" x14ac:dyDescent="0.2">
      <c r="A10" t="s">
        <v>44</v>
      </c>
      <c r="B10">
        <v>25</v>
      </c>
    </row>
    <row r="11" spans="1:7" x14ac:dyDescent="0.2">
      <c r="A11" t="s">
        <v>39</v>
      </c>
      <c r="B11" s="2">
        <f>B10*B5*B3</f>
        <v>3.0240283660062374E-8</v>
      </c>
      <c r="C11" t="s">
        <v>16</v>
      </c>
      <c r="E11" s="2"/>
      <c r="F11" s="2"/>
      <c r="G11" s="2"/>
    </row>
    <row r="12" spans="1:7" x14ac:dyDescent="0.2">
      <c r="A12" t="s">
        <v>4</v>
      </c>
      <c r="B12" s="2">
        <f>6/1000</f>
        <v>6.0000000000000001E-3</v>
      </c>
      <c r="C12" t="s">
        <v>14</v>
      </c>
      <c r="G12" s="2"/>
    </row>
    <row r="13" spans="1:7" x14ac:dyDescent="0.2">
      <c r="A13" t="s">
        <v>5</v>
      </c>
      <c r="B13" s="2">
        <f>4/1000</f>
        <v>4.0000000000000001E-3</v>
      </c>
      <c r="C13" t="s">
        <v>14</v>
      </c>
    </row>
    <row r="14" spans="1:7" x14ac:dyDescent="0.2">
      <c r="A14" t="s">
        <v>40</v>
      </c>
      <c r="B14" s="2">
        <f>PI()*B12^2</f>
        <v>1.1309733552923255E-4</v>
      </c>
      <c r="C14" t="s">
        <v>15</v>
      </c>
    </row>
    <row r="15" spans="1:7" x14ac:dyDescent="0.2">
      <c r="A15" t="s">
        <v>41</v>
      </c>
      <c r="B15" s="2">
        <f>PI()*B13^2</f>
        <v>5.0265482457436686E-5</v>
      </c>
      <c r="C15" t="s">
        <v>15</v>
      </c>
    </row>
    <row r="17" spans="1:4" x14ac:dyDescent="0.2">
      <c r="A17" s="1" t="s">
        <v>38</v>
      </c>
    </row>
    <row r="18" spans="1:4" x14ac:dyDescent="0.2">
      <c r="A18" t="s">
        <v>7</v>
      </c>
      <c r="B18" s="2">
        <v>8.8999999999999995E-4</v>
      </c>
      <c r="C18" t="s">
        <v>11</v>
      </c>
      <c r="D18" t="s">
        <v>10</v>
      </c>
    </row>
    <row r="19" spans="1:4" x14ac:dyDescent="0.2">
      <c r="A19" t="s">
        <v>28</v>
      </c>
      <c r="B19" s="2">
        <v>1000</v>
      </c>
      <c r="C19" t="s">
        <v>29</v>
      </c>
      <c r="D19" t="s">
        <v>10</v>
      </c>
    </row>
    <row r="20" spans="1:4" x14ac:dyDescent="0.2">
      <c r="A20" t="s">
        <v>42</v>
      </c>
      <c r="B20" s="2">
        <v>1.6666699999999999E-7</v>
      </c>
      <c r="C20" t="s">
        <v>13</v>
      </c>
      <c r="D20" t="s">
        <v>18</v>
      </c>
    </row>
    <row r="21" spans="1:4" x14ac:dyDescent="0.2">
      <c r="A21" t="s">
        <v>25</v>
      </c>
      <c r="B21" s="2">
        <v>101325</v>
      </c>
      <c r="C21" t="s">
        <v>9</v>
      </c>
      <c r="D2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DE58-E4E7-4545-ABCE-6C553E997C81}">
  <dimension ref="A1:D28"/>
  <sheetViews>
    <sheetView workbookViewId="0">
      <selection activeCell="G31" sqref="G31"/>
    </sheetView>
  </sheetViews>
  <sheetFormatPr baseColWidth="10" defaultRowHeight="16" x14ac:dyDescent="0.2"/>
  <cols>
    <col min="1" max="1" width="39.6640625" customWidth="1"/>
  </cols>
  <sheetData>
    <row r="1" spans="1:4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">
      <c r="A2" s="1" t="s">
        <v>43</v>
      </c>
      <c r="B2" s="2">
        <f>(8*Variables_ultrafiltration!B18*Variables_ultrafiltration!B3*Variables_ultrafiltration!B20)*(PI()*Variables_ultrafiltration!B4^4)</f>
        <v>1.2281712568128208E-26</v>
      </c>
      <c r="C2" t="s">
        <v>9</v>
      </c>
    </row>
    <row r="3" spans="1:4" x14ac:dyDescent="0.2">
      <c r="B3" s="2">
        <f>B2/100000</f>
        <v>1.2281712568128209E-31</v>
      </c>
      <c r="C3" t="s">
        <v>24</v>
      </c>
    </row>
    <row r="10" spans="1:4" x14ac:dyDescent="0.2">
      <c r="D10" s="1" t="s">
        <v>12</v>
      </c>
    </row>
    <row r="11" spans="1:4" x14ac:dyDescent="0.2">
      <c r="D11" s="1"/>
    </row>
    <row r="12" spans="1:4" x14ac:dyDescent="0.2">
      <c r="A12" s="1" t="s">
        <v>26</v>
      </c>
      <c r="B12" s="2">
        <f>Variables_ultrafiltration!B7+('Pressure model_ultrafiltration'!B2/2)+Variables_ultrafiltration!B21</f>
        <v>181325</v>
      </c>
      <c r="C12" t="s">
        <v>9</v>
      </c>
    </row>
    <row r="13" spans="1:4" x14ac:dyDescent="0.2">
      <c r="A13" t="s">
        <v>21</v>
      </c>
      <c r="B13" s="2">
        <f>B12/100000</f>
        <v>1.81325</v>
      </c>
      <c r="C13" t="s">
        <v>24</v>
      </c>
    </row>
    <row r="14" spans="1:4" x14ac:dyDescent="0.2">
      <c r="A14" t="s">
        <v>22</v>
      </c>
    </row>
    <row r="19" spans="1:4" x14ac:dyDescent="0.2">
      <c r="D19" s="1" t="s">
        <v>19</v>
      </c>
    </row>
    <row r="21" spans="1:4" x14ac:dyDescent="0.2">
      <c r="A21" s="1" t="s">
        <v>27</v>
      </c>
      <c r="B21" s="2">
        <f>B12+0.5*Variables_ultrafiltration!B19*((Variables_ultrafiltration!B20/(Variables_ultrafiltration!B10*Variables_ultrafiltration!B5))^2-(Variables_ultrafiltration!B20/Variables_ultrafiltration!B15)^2)</f>
        <v>181355.74998561619</v>
      </c>
      <c r="C21" t="s">
        <v>9</v>
      </c>
    </row>
    <row r="22" spans="1:4" x14ac:dyDescent="0.2">
      <c r="A22" t="s">
        <v>21</v>
      </c>
      <c r="B22">
        <f>B21/100000</f>
        <v>1.8135574998561619</v>
      </c>
      <c r="C22" t="s">
        <v>24</v>
      </c>
    </row>
    <row r="23" spans="1:4" x14ac:dyDescent="0.2">
      <c r="A23" t="s">
        <v>23</v>
      </c>
    </row>
    <row r="28" spans="1:4" x14ac:dyDescent="0.2">
      <c r="D28" s="1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6998-481D-3649-A48C-60A2C7E2D586}">
  <dimension ref="A1:H21"/>
  <sheetViews>
    <sheetView tabSelected="1" workbookViewId="0">
      <selection activeCell="E11" sqref="E11:G13"/>
    </sheetView>
  </sheetViews>
  <sheetFormatPr baseColWidth="10" defaultRowHeight="16" x14ac:dyDescent="0.2"/>
  <cols>
    <col min="1" max="1" width="32.5" customWidth="1"/>
    <col min="4" max="4" width="33.83203125" customWidth="1"/>
  </cols>
  <sheetData>
    <row r="1" spans="1:8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8" s="1" customFormat="1" x14ac:dyDescent="0.2">
      <c r="A2" s="1" t="s">
        <v>32</v>
      </c>
    </row>
    <row r="3" spans="1:8" x14ac:dyDescent="0.2">
      <c r="A3" t="s">
        <v>33</v>
      </c>
      <c r="B3" s="2">
        <v>5.5E-2</v>
      </c>
      <c r="C3" t="s">
        <v>14</v>
      </c>
    </row>
    <row r="4" spans="1:8" x14ac:dyDescent="0.2">
      <c r="A4" t="s">
        <v>34</v>
      </c>
      <c r="B4" s="2">
        <f>0.0009</f>
        <v>8.9999999999999998E-4</v>
      </c>
      <c r="C4" t="s">
        <v>14</v>
      </c>
      <c r="D4" t="s">
        <v>45</v>
      </c>
    </row>
    <row r="5" spans="1:8" x14ac:dyDescent="0.2">
      <c r="A5" t="s">
        <v>35</v>
      </c>
      <c r="B5" s="2">
        <f>PI()*B4^2</f>
        <v>2.5446900494077322E-6</v>
      </c>
      <c r="C5" t="s">
        <v>15</v>
      </c>
    </row>
    <row r="6" spans="1:8" x14ac:dyDescent="0.2">
      <c r="A6" t="s">
        <v>36</v>
      </c>
      <c r="B6" s="2">
        <f>B10*B3*2*PI()*B4</f>
        <v>3.1101767270538951E-4</v>
      </c>
      <c r="C6" t="s">
        <v>15</v>
      </c>
    </row>
    <row r="7" spans="1:8" x14ac:dyDescent="0.2">
      <c r="A7" t="s">
        <v>8</v>
      </c>
      <c r="B7" s="2">
        <v>400000</v>
      </c>
      <c r="C7" t="s">
        <v>9</v>
      </c>
      <c r="D7" t="s">
        <v>17</v>
      </c>
    </row>
    <row r="8" spans="1:8" x14ac:dyDescent="0.2">
      <c r="B8" s="2"/>
    </row>
    <row r="9" spans="1:8" x14ac:dyDescent="0.2">
      <c r="A9" s="1" t="s">
        <v>37</v>
      </c>
      <c r="B9" s="2"/>
    </row>
    <row r="10" spans="1:8" x14ac:dyDescent="0.2">
      <c r="A10" t="s">
        <v>44</v>
      </c>
      <c r="B10">
        <v>1</v>
      </c>
    </row>
    <row r="11" spans="1:8" x14ac:dyDescent="0.2">
      <c r="A11" t="s">
        <v>39</v>
      </c>
      <c r="B11" s="2">
        <f>B10*B5*B3</f>
        <v>1.3995795271742526E-7</v>
      </c>
      <c r="C11" t="s">
        <v>16</v>
      </c>
      <c r="E11" s="2"/>
      <c r="F11" s="2"/>
      <c r="G11" s="2"/>
    </row>
    <row r="12" spans="1:8" x14ac:dyDescent="0.2">
      <c r="A12" t="s">
        <v>4</v>
      </c>
      <c r="B12" s="2">
        <f>6/1000</f>
        <v>6.0000000000000001E-3</v>
      </c>
      <c r="C12" t="s">
        <v>14</v>
      </c>
      <c r="E12" s="2"/>
      <c r="F12" s="2"/>
      <c r="G12" s="2"/>
      <c r="H12" s="3"/>
    </row>
    <row r="13" spans="1:8" x14ac:dyDescent="0.2">
      <c r="A13" t="s">
        <v>5</v>
      </c>
      <c r="B13" s="2">
        <f>4/1000</f>
        <v>4.0000000000000001E-3</v>
      </c>
      <c r="C13" t="s">
        <v>14</v>
      </c>
      <c r="G13" s="2"/>
    </row>
    <row r="14" spans="1:8" x14ac:dyDescent="0.2">
      <c r="A14" t="s">
        <v>40</v>
      </c>
      <c r="B14" s="2">
        <f>PI()*B12^2</f>
        <v>1.1309733552923255E-4</v>
      </c>
      <c r="C14" t="s">
        <v>15</v>
      </c>
      <c r="G14" s="4"/>
    </row>
    <row r="15" spans="1:8" x14ac:dyDescent="0.2">
      <c r="A15" t="s">
        <v>41</v>
      </c>
      <c r="B15" s="2">
        <f>PI()*B13^2</f>
        <v>5.0265482457436686E-5</v>
      </c>
      <c r="C15" t="s">
        <v>15</v>
      </c>
    </row>
    <row r="17" spans="1:4" x14ac:dyDescent="0.2">
      <c r="A17" s="1" t="s">
        <v>38</v>
      </c>
    </row>
    <row r="18" spans="1:4" x14ac:dyDescent="0.2">
      <c r="A18" t="s">
        <v>7</v>
      </c>
      <c r="B18" s="2">
        <v>8.8999999999999995E-4</v>
      </c>
      <c r="C18" t="s">
        <v>11</v>
      </c>
      <c r="D18" t="s">
        <v>10</v>
      </c>
    </row>
    <row r="19" spans="1:4" x14ac:dyDescent="0.2">
      <c r="A19" t="s">
        <v>28</v>
      </c>
      <c r="B19" s="2">
        <v>1000</v>
      </c>
      <c r="C19" t="s">
        <v>29</v>
      </c>
      <c r="D19" t="s">
        <v>10</v>
      </c>
    </row>
    <row r="20" spans="1:4" x14ac:dyDescent="0.2">
      <c r="A20" t="s">
        <v>42</v>
      </c>
      <c r="B20" s="2">
        <v>1.6666699999999999E-7</v>
      </c>
      <c r="C20" t="s">
        <v>13</v>
      </c>
      <c r="D20" t="s">
        <v>18</v>
      </c>
    </row>
    <row r="21" spans="1:4" x14ac:dyDescent="0.2">
      <c r="A21" t="s">
        <v>25</v>
      </c>
      <c r="B21" s="2">
        <v>101325</v>
      </c>
      <c r="C21" t="s">
        <v>9</v>
      </c>
      <c r="D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C38E-D5D8-824F-9942-ECF712F8A347}">
  <dimension ref="A1:D28"/>
  <sheetViews>
    <sheetView workbookViewId="0">
      <selection activeCell="H35" sqref="H35"/>
    </sheetView>
  </sheetViews>
  <sheetFormatPr baseColWidth="10" defaultRowHeight="16" x14ac:dyDescent="0.2"/>
  <cols>
    <col min="1" max="1" width="39.6640625" customWidth="1"/>
  </cols>
  <sheetData>
    <row r="1" spans="1:4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">
      <c r="A2" s="1" t="s">
        <v>43</v>
      </c>
      <c r="B2" s="2">
        <f>(8*Variables_microfiltration!B18*Variables_microfiltration!B3*Variables_microfiltration!B20)*(PI()*Variables_microfiltration!B4^4)</f>
        <v>1.3452785320715749E-22</v>
      </c>
      <c r="C2" t="s">
        <v>9</v>
      </c>
    </row>
    <row r="3" spans="1:4" x14ac:dyDescent="0.2">
      <c r="B3" s="2">
        <f>B2/100000</f>
        <v>1.345278532071575E-27</v>
      </c>
      <c r="C3" t="s">
        <v>24</v>
      </c>
    </row>
    <row r="10" spans="1:4" x14ac:dyDescent="0.2">
      <c r="D10" s="1" t="s">
        <v>12</v>
      </c>
    </row>
    <row r="11" spans="1:4" x14ac:dyDescent="0.2">
      <c r="D11" s="1"/>
    </row>
    <row r="12" spans="1:4" x14ac:dyDescent="0.2">
      <c r="A12" s="1" t="s">
        <v>26</v>
      </c>
      <c r="B12" s="2">
        <f>Variables_microfiltration!B7+('Pressure model_microfiltration'!B2/2)+Variables_microfiltration!B21</f>
        <v>501325</v>
      </c>
      <c r="C12" t="s">
        <v>9</v>
      </c>
    </row>
    <row r="13" spans="1:4" x14ac:dyDescent="0.2">
      <c r="A13" t="s">
        <v>21</v>
      </c>
      <c r="B13" s="2">
        <f>B12/100000</f>
        <v>5.0132500000000002</v>
      </c>
      <c r="C13" t="s">
        <v>24</v>
      </c>
    </row>
    <row r="14" spans="1:4" x14ac:dyDescent="0.2">
      <c r="A14" t="s">
        <v>22</v>
      </c>
    </row>
    <row r="19" spans="1:4" x14ac:dyDescent="0.2">
      <c r="D19" s="1" t="s">
        <v>19</v>
      </c>
    </row>
    <row r="21" spans="1:4" x14ac:dyDescent="0.2">
      <c r="A21" s="1" t="s">
        <v>27</v>
      </c>
      <c r="B21" s="2">
        <f>B12+0.5*Variables_microfiltration!B19*((Variables_microfiltration!B20/(Variables_microfiltration!B10*Variables_microfiltration!B5))^2-(Variables_microfiltration!B20/Variables_microfiltration!B15)^2)</f>
        <v>501327.13936545869</v>
      </c>
      <c r="C21" t="s">
        <v>9</v>
      </c>
    </row>
    <row r="22" spans="1:4" x14ac:dyDescent="0.2">
      <c r="A22" t="s">
        <v>21</v>
      </c>
      <c r="B22">
        <f>B21/100000</f>
        <v>5.0132713936545867</v>
      </c>
      <c r="C22" t="s">
        <v>24</v>
      </c>
    </row>
    <row r="23" spans="1:4" x14ac:dyDescent="0.2">
      <c r="A23" t="s">
        <v>23</v>
      </c>
    </row>
    <row r="28" spans="1:4" x14ac:dyDescent="0.2">
      <c r="D28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P&amp;ID</vt:lpstr>
      <vt:lpstr>Variables_ultrafiltration</vt:lpstr>
      <vt:lpstr>Pressure model_ultrafiltration</vt:lpstr>
      <vt:lpstr>Variables_microfiltration</vt:lpstr>
      <vt:lpstr>Pressure model_microfiltration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Wiersma</dc:creator>
  <cp:lastModifiedBy>L. Wiersma</cp:lastModifiedBy>
  <dcterms:created xsi:type="dcterms:W3CDTF">2022-11-08T14:09:32Z</dcterms:created>
  <dcterms:modified xsi:type="dcterms:W3CDTF">2023-01-04T15:42:07Z</dcterms:modified>
</cp:coreProperties>
</file>