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wjia\Desktop\"/>
    </mc:Choice>
  </mc:AlternateContent>
  <xr:revisionPtr revIDLastSave="0" documentId="13_ncr:1_{FA282B12-B0BB-4116-A4C4-6F34433D3200}" xr6:coauthVersionLast="47" xr6:coauthVersionMax="47" xr10:uidLastSave="{00000000-0000-0000-0000-000000000000}"/>
  <bookViews>
    <workbookView xWindow="-110" yWindow="-110" windowWidth="19420" windowHeight="11500" firstSheet="2" activeTab="5" xr2:uid="{00000000-000D-0000-FFFF-FFFF00000000}"/>
  </bookViews>
  <sheets>
    <sheet name="Crowdfunding" sheetId="1" r:id="rId1"/>
    <sheet name="CategoryStats" sheetId="6" r:id="rId2"/>
    <sheet name="SubcategoryStats" sheetId="7" r:id="rId3"/>
    <sheet name="Launchdateoutcomes" sheetId="8" r:id="rId4"/>
    <sheet name="Goaloutcomes" sheetId="9" r:id="rId5"/>
    <sheet name="BonusStats" sheetId="10" r:id="rId6"/>
  </sheets>
  <definedNames>
    <definedName name="_xlnm._FilterDatabase" localSheetId="0" hidden="1">Crowdfunding!$A$1:$U$1001</definedName>
    <definedName name="_xlchart.v1.0" hidden="1">BonusStats!$E$2:$E$365</definedName>
    <definedName name="_xlchart.v1.1" hidden="1">BonusStats!$E$2:$E$365</definedName>
    <definedName name="_xlchart.v1.2" hidden="1">BonusStats!$B$2:$B$566</definedName>
    <definedName name="_xlchart.v1.3" hidden="1">BonusStats!$B$2:$B$566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0" l="1"/>
  <c r="H7" i="10"/>
  <c r="I6" i="10"/>
  <c r="H6" i="10"/>
  <c r="H11" i="10"/>
  <c r="H10" i="10"/>
  <c r="I5" i="10"/>
  <c r="I4" i="10"/>
  <c r="H5" i="10"/>
  <c r="H4" i="10"/>
  <c r="I3" i="10"/>
  <c r="H3" i="10"/>
  <c r="I2" i="10"/>
  <c r="H2" i="10"/>
  <c r="F3" i="9"/>
  <c r="G3" i="9"/>
  <c r="H3" i="9"/>
  <c r="F4" i="9"/>
  <c r="G4" i="9"/>
  <c r="H4" i="9"/>
  <c r="F5" i="9"/>
  <c r="G5" i="9"/>
  <c r="H5" i="9"/>
  <c r="F6" i="9"/>
  <c r="G6" i="9"/>
  <c r="H6" i="9"/>
  <c r="F7" i="9"/>
  <c r="G7" i="9"/>
  <c r="H7" i="9"/>
  <c r="F8" i="9"/>
  <c r="G8" i="9"/>
  <c r="H8" i="9"/>
  <c r="F9" i="9"/>
  <c r="G9" i="9"/>
  <c r="H9" i="9"/>
  <c r="F10" i="9"/>
  <c r="G10" i="9"/>
  <c r="H10" i="9"/>
  <c r="F11" i="9"/>
  <c r="G11" i="9"/>
  <c r="H11" i="9"/>
  <c r="F12" i="9"/>
  <c r="G12" i="9"/>
  <c r="H12" i="9"/>
  <c r="F13" i="9"/>
  <c r="G13" i="9"/>
  <c r="H13" i="9"/>
  <c r="E3" i="9"/>
  <c r="E4" i="9"/>
  <c r="E5" i="9"/>
  <c r="E6" i="9"/>
  <c r="E7" i="9"/>
  <c r="E8" i="9"/>
  <c r="E9" i="9"/>
  <c r="E10" i="9"/>
  <c r="E11" i="9"/>
  <c r="E12" i="9"/>
  <c r="E13" i="9"/>
  <c r="B13" i="9"/>
  <c r="C13" i="9"/>
  <c r="D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H2" i="9"/>
  <c r="G2" i="9"/>
  <c r="F2" i="9"/>
  <c r="E2" i="9"/>
  <c r="D2" i="9"/>
  <c r="C2" i="9"/>
  <c r="B2" i="9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S2" i="1"/>
  <c r="T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/>
  <c r="Q30" i="1" a="1"/>
  <c r="Q30" i="1" s="1"/>
  <c r="Q31" i="1" a="1"/>
  <c r="Q31" i="1" s="1"/>
  <c r="Q32" i="1" a="1"/>
  <c r="Q32" i="1" s="1"/>
  <c r="Q33" i="1" a="1"/>
  <c r="Q33" i="1" s="1"/>
  <c r="Q34" i="1" a="1"/>
  <c r="Q34" i="1"/>
  <c r="Q35" i="1" a="1"/>
  <c r="Q35" i="1" s="1"/>
  <c r="Q36" i="1" a="1"/>
  <c r="Q36" i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/>
  <c r="Q43" i="1" a="1"/>
  <c r="Q43" i="1" s="1"/>
  <c r="Q44" i="1" a="1"/>
  <c r="Q44" i="1" s="1"/>
  <c r="Q45" i="1" a="1"/>
  <c r="Q45" i="1" s="1"/>
  <c r="Q46" i="1" a="1"/>
  <c r="Q46" i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/>
  <c r="Q55" i="1" a="1"/>
  <c r="Q55" i="1" s="1"/>
  <c r="Q56" i="1" a="1"/>
  <c r="Q56" i="1" s="1"/>
  <c r="Q57" i="1" a="1"/>
  <c r="Q57" i="1" s="1"/>
  <c r="Q58" i="1" a="1"/>
  <c r="Q58" i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/>
  <c r="Q76" i="1" a="1"/>
  <c r="Q76" i="1" s="1"/>
  <c r="Q77" i="1" a="1"/>
  <c r="Q77" i="1" s="1"/>
  <c r="Q78" i="1" a="1"/>
  <c r="Q78" i="1" s="1"/>
  <c r="Q79" i="1" a="1"/>
  <c r="Q79" i="1" s="1"/>
  <c r="Q80" i="1" a="1"/>
  <c r="Q80" i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/>
  <c r="Q88" i="1" a="1"/>
  <c r="Q88" i="1" s="1"/>
  <c r="Q89" i="1" a="1"/>
  <c r="Q89" i="1"/>
  <c r="Q90" i="1" a="1"/>
  <c r="Q90" i="1" s="1"/>
  <c r="Q91" i="1" a="1"/>
  <c r="Q91" i="1" s="1"/>
  <c r="Q92" i="1" a="1"/>
  <c r="Q92" i="1" s="1"/>
  <c r="Q93" i="1" a="1"/>
  <c r="Q93" i="1" s="1"/>
  <c r="Q94" i="1" a="1"/>
  <c r="Q94" i="1"/>
  <c r="Q95" i="1" a="1"/>
  <c r="Q95" i="1"/>
  <c r="Q96" i="1" a="1"/>
  <c r="Q96" i="1" s="1"/>
  <c r="Q97" i="1" a="1"/>
  <c r="Q97" i="1" s="1"/>
  <c r="Q98" i="1" a="1"/>
  <c r="Q98" i="1" s="1"/>
  <c r="Q99" i="1" a="1"/>
  <c r="Q99" i="1" s="1"/>
  <c r="Q100" i="1" a="1"/>
  <c r="Q100" i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/>
  <c r="Q114" i="1" a="1"/>
  <c r="Q114" i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/>
  <c r="Q132" i="1" a="1"/>
  <c r="Q132" i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/>
  <c r="Q148" i="1" a="1"/>
  <c r="Q148" i="1" s="1"/>
  <c r="Q149" i="1" a="1"/>
  <c r="Q149" i="1" s="1"/>
  <c r="Q150" i="1" a="1"/>
  <c r="Q150" i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/>
  <c r="Q186" i="1" a="1"/>
  <c r="Q186" i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/>
  <c r="Q198" i="1" a="1"/>
  <c r="Q198" i="1"/>
  <c r="Q199" i="1" a="1"/>
  <c r="Q199" i="1" s="1"/>
  <c r="Q200" i="1" a="1"/>
  <c r="Q200" i="1" s="1"/>
  <c r="Q201" i="1" a="1"/>
  <c r="Q201" i="1"/>
  <c r="Q202" i="1" a="1"/>
  <c r="Q202" i="1"/>
  <c r="Q203" i="1" a="1"/>
  <c r="Q203" i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/>
  <c r="Q211" i="1" a="1"/>
  <c r="Q211" i="1" s="1"/>
  <c r="Q212" i="1" a="1"/>
  <c r="Q212" i="1" s="1"/>
  <c r="Q213" i="1" a="1"/>
  <c r="Q213" i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/>
  <c r="Q228" i="1" a="1"/>
  <c r="Q228" i="1"/>
  <c r="Q229" i="1" a="1"/>
  <c r="Q229" i="1" s="1"/>
  <c r="Q230" i="1" a="1"/>
  <c r="Q230" i="1" s="1"/>
  <c r="Q231" i="1" a="1"/>
  <c r="Q231" i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/>
  <c r="Q259" i="1" a="1"/>
  <c r="Q259" i="1" s="1"/>
  <c r="Q260" i="1" a="1"/>
  <c r="Q260" i="1"/>
  <c r="Q261" i="1" a="1"/>
  <c r="Q261" i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/>
  <c r="Q276" i="1" a="1"/>
  <c r="Q276" i="1"/>
  <c r="Q277" i="1" a="1"/>
  <c r="Q277" i="1" s="1"/>
  <c r="Q278" i="1" a="1"/>
  <c r="Q278" i="1" s="1"/>
  <c r="Q279" i="1" a="1"/>
  <c r="Q279" i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/>
  <c r="Q309" i="1" a="1"/>
  <c r="Q309" i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/>
  <c r="Q317" i="1" a="1"/>
  <c r="Q317" i="1"/>
  <c r="Q318" i="1" a="1"/>
  <c r="Q318" i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/>
  <c r="Q328" i="1" a="1"/>
  <c r="Q328" i="1" s="1"/>
  <c r="Q329" i="1" a="1"/>
  <c r="Q329" i="1" s="1"/>
  <c r="Q330" i="1" a="1"/>
  <c r="Q330" i="1"/>
  <c r="Q331" i="1" a="1"/>
  <c r="Q331" i="1" s="1"/>
  <c r="Q332" i="1" a="1"/>
  <c r="Q332" i="1" s="1"/>
  <c r="Q333" i="1" a="1"/>
  <c r="Q333" i="1" s="1"/>
  <c r="Q334" i="1" a="1"/>
  <c r="Q334" i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/>
  <c r="Q411" i="1" a="1"/>
  <c r="Q411" i="1"/>
  <c r="Q412" i="1" a="1"/>
  <c r="Q412" i="1" s="1"/>
  <c r="Q413" i="1" a="1"/>
  <c r="Q413" i="1" s="1"/>
  <c r="Q414" i="1" a="1"/>
  <c r="Q414" i="1" s="1"/>
  <c r="Q415" i="1" a="1"/>
  <c r="Q415" i="1" s="1"/>
  <c r="Q416" i="1" a="1"/>
  <c r="Q416" i="1"/>
  <c r="Q417" i="1" a="1"/>
  <c r="Q417" i="1" s="1"/>
  <c r="Q418" i="1" a="1"/>
  <c r="Q418" i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/>
  <c r="Q426" i="1" a="1"/>
  <c r="Q426" i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/>
  <c r="Q447" i="1" a="1"/>
  <c r="Q447" i="1" s="1"/>
  <c r="Q448" i="1" a="1"/>
  <c r="Q448" i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/>
  <c r="Q531" i="1" a="1"/>
  <c r="Q531" i="1" s="1"/>
  <c r="Q532" i="1" a="1"/>
  <c r="Q532" i="1" s="1"/>
  <c r="Q533" i="1" a="1"/>
  <c r="Q533" i="1" s="1"/>
  <c r="Q534" i="1" a="1"/>
  <c r="Q534" i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/>
  <c r="Q541" i="1" a="1"/>
  <c r="Q541" i="1" s="1"/>
  <c r="Q542" i="1" a="1"/>
  <c r="Q542" i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/>
  <c r="Q571" i="1" a="1"/>
  <c r="Q571" i="1" s="1"/>
  <c r="Q572" i="1" a="1"/>
  <c r="Q572" i="1"/>
  <c r="Q573" i="1" a="1"/>
  <c r="Q573" i="1" s="1"/>
  <c r="Q574" i="1" a="1"/>
  <c r="Q574" i="1"/>
  <c r="Q575" i="1" a="1"/>
  <c r="Q575" i="1"/>
  <c r="Q576" i="1" a="1"/>
  <c r="Q576" i="1"/>
  <c r="Q577" i="1" a="1"/>
  <c r="Q577" i="1" s="1"/>
  <c r="Q578" i="1" a="1"/>
  <c r="Q578" i="1" s="1"/>
  <c r="Q579" i="1" a="1"/>
  <c r="Q579" i="1" s="1"/>
  <c r="Q580" i="1" a="1"/>
  <c r="Q580" i="1" s="1"/>
  <c r="Q581" i="1" a="1"/>
  <c r="Q581" i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/>
  <c r="Q603" i="1" a="1"/>
  <c r="Q603" i="1" s="1"/>
  <c r="Q604" i="1" a="1"/>
  <c r="Q604" i="1" s="1"/>
  <c r="Q605" i="1" a="1"/>
  <c r="Q605" i="1" s="1"/>
  <c r="Q606" i="1" a="1"/>
  <c r="Q606" i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/>
  <c r="Q621" i="1" a="1"/>
  <c r="Q621" i="1" s="1"/>
  <c r="Q622" i="1" a="1"/>
  <c r="Q622" i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/>
  <c r="Q629" i="1" a="1"/>
  <c r="Q629" i="1"/>
  <c r="Q630" i="1" a="1"/>
  <c r="Q630" i="1" s="1"/>
  <c r="Q631" i="1" a="1"/>
  <c r="Q631" i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/>
  <c r="Q638" i="1" a="1"/>
  <c r="Q638" i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/>
  <c r="Q666" i="1" a="1"/>
  <c r="Q666" i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/>
  <c r="Q684" i="1" a="1"/>
  <c r="Q684" i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/>
  <c r="Q734" i="1" a="1"/>
  <c r="Q734" i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/>
  <c r="Q750" i="1" a="1"/>
  <c r="Q750" i="1" s="1"/>
  <c r="Q751" i="1" a="1"/>
  <c r="Q751" i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/>
  <c r="Q759" i="1" a="1"/>
  <c r="Q759" i="1" s="1"/>
  <c r="Q760" i="1" a="1"/>
  <c r="Q760" i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/>
  <c r="Q828" i="1" a="1"/>
  <c r="Q828" i="1" s="1"/>
  <c r="Q829" i="1" a="1"/>
  <c r="Q829" i="1"/>
  <c r="Q830" i="1" a="1"/>
  <c r="Q830" i="1"/>
  <c r="Q831" i="1" a="1"/>
  <c r="Q831" i="1" s="1"/>
  <c r="Q832" i="1" a="1"/>
  <c r="Q832" i="1" s="1"/>
  <c r="Q833" i="1" a="1"/>
  <c r="Q833" i="1" s="1"/>
  <c r="Q834" i="1" a="1"/>
  <c r="Q834" i="1"/>
  <c r="Q835" i="1" a="1"/>
  <c r="Q835" i="1"/>
  <c r="Q836" i="1" a="1"/>
  <c r="Q836" i="1" s="1"/>
  <c r="Q837" i="1" a="1"/>
  <c r="Q837" i="1" s="1"/>
  <c r="Q838" i="1" a="1"/>
  <c r="Q838" i="1" s="1"/>
  <c r="Q839" i="1" a="1"/>
  <c r="Q839" i="1"/>
  <c r="Q840" i="1" a="1"/>
  <c r="Q840" i="1" s="1"/>
  <c r="Q841" i="1" a="1"/>
  <c r="Q841" i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/>
  <c r="Q848" i="1" a="1"/>
  <c r="Q848" i="1" s="1"/>
  <c r="Q849" i="1" a="1"/>
  <c r="Q849" i="1" s="1"/>
  <c r="Q850" i="1" a="1"/>
  <c r="Q850" i="1" s="1"/>
  <c r="Q851" i="1" a="1"/>
  <c r="Q851" i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/>
  <c r="Q870" i="1" a="1"/>
  <c r="Q870" i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/>
  <c r="Q877" i="1" a="1"/>
  <c r="Q877" i="1" s="1"/>
  <c r="Q878" i="1" a="1"/>
  <c r="Q878" i="1"/>
  <c r="Q879" i="1" a="1"/>
  <c r="Q879" i="1" s="1"/>
  <c r="Q880" i="1" a="1"/>
  <c r="Q880" i="1" s="1"/>
  <c r="Q881" i="1" a="1"/>
  <c r="Q881" i="1"/>
  <c r="Q882" i="1" a="1"/>
  <c r="Q882" i="1" s="1"/>
  <c r="Q883" i="1" a="1"/>
  <c r="Q883" i="1" s="1"/>
  <c r="Q884" i="1" a="1"/>
  <c r="Q884" i="1" s="1"/>
  <c r="Q885" i="1" a="1"/>
  <c r="Q885" i="1" s="1"/>
  <c r="Q886" i="1" a="1"/>
  <c r="Q886" i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/>
  <c r="Q907" i="1" a="1"/>
  <c r="Q907" i="1" s="1"/>
  <c r="Q908" i="1" a="1"/>
  <c r="Q908" i="1" s="1"/>
  <c r="Q909" i="1" a="1"/>
  <c r="Q909" i="1" s="1"/>
  <c r="Q910" i="1" a="1"/>
  <c r="Q910" i="1" s="1"/>
  <c r="Q911" i="1" a="1"/>
  <c r="Q911" i="1"/>
  <c r="Q912" i="1" a="1"/>
  <c r="Q912" i="1" s="1"/>
  <c r="Q913" i="1" a="1"/>
  <c r="Q913" i="1" s="1"/>
  <c r="Q914" i="1" a="1"/>
  <c r="Q914" i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/>
  <c r="Q939" i="1" a="1"/>
  <c r="Q939" i="1" s="1"/>
  <c r="Q940" i="1" a="1"/>
  <c r="Q940" i="1" s="1"/>
  <c r="Q941" i="1" a="1"/>
  <c r="Q941" i="1"/>
  <c r="Q942" i="1" a="1"/>
  <c r="Q942" i="1"/>
  <c r="Q943" i="1" a="1"/>
  <c r="Q943" i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/>
  <c r="Q956" i="1" a="1"/>
  <c r="Q956" i="1"/>
  <c r="Q957" i="1" a="1"/>
  <c r="Q957" i="1" s="1"/>
  <c r="Q958" i="1" a="1"/>
  <c r="Q958" i="1" s="1"/>
  <c r="Q959" i="1" a="1"/>
  <c r="Q959" i="1" s="1"/>
  <c r="Q960" i="1" a="1"/>
  <c r="Q960" i="1"/>
  <c r="Q961" i="1" a="1"/>
  <c r="Q961" i="1" s="1"/>
  <c r="Q962" i="1" a="1"/>
  <c r="Q962" i="1" s="1"/>
  <c r="Q963" i="1" a="1"/>
  <c r="Q963" i="1"/>
  <c r="Q964" i="1" a="1"/>
  <c r="Q964" i="1"/>
  <c r="Q965" i="1" a="1"/>
  <c r="Q965" i="1" s="1"/>
  <c r="Q966" i="1" a="1"/>
  <c r="Q966" i="1" s="1"/>
  <c r="Q967" i="1" a="1"/>
  <c r="Q967" i="1" s="1"/>
  <c r="Q968" i="1" a="1"/>
  <c r="Q968" i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/>
  <c r="Q977" i="1" a="1"/>
  <c r="Q977" i="1" s="1"/>
  <c r="Q978" i="1" a="1"/>
  <c r="Q978" i="1" s="1"/>
  <c r="Q979" i="1" a="1"/>
  <c r="Q979" i="1"/>
  <c r="Q980" i="1" a="1"/>
  <c r="Q980" i="1"/>
  <c r="Q981" i="1" a="1"/>
  <c r="Q981" i="1"/>
  <c r="Q982" i="1" a="1"/>
  <c r="Q982" i="1" s="1"/>
  <c r="Q983" i="1" a="1"/>
  <c r="Q983" i="1" s="1"/>
  <c r="Q984" i="1" a="1"/>
  <c r="Q984" i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/>
  <c r="Q994" i="1" a="1"/>
  <c r="Q994" i="1"/>
  <c r="Q995" i="1" a="1"/>
  <c r="Q995" i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/>
  <c r="Q1001" i="1" a="1"/>
  <c r="Q1001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<sst xmlns="http://schemas.openxmlformats.org/spreadsheetml/2006/main" count="7066" uniqueCount="2117">
  <si>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</si>
  <si>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</si>
  <si>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</si>
  <si>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</si>
  <si>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</si>
  <si>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</si>
  <si>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</si>
  <si>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</si>
  <si>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</si>
  <si>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</si>
  <si>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</si>
  <si>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</si>
  <si>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</si>
  <si>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</si>
  <si>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</si>
  <si>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</si>
  <si>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</si>
  <si>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</si>
  <si>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</si>
  <si>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</si>
  <si>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</si>
  <si>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</si>
  <si>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</si>
  <si>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</si>
  <si>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</si>
  <si>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</si>
  <si>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</si>
  <si>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</si>
  <si>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</si>
  <si>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</si>
  <si>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</si>
  <si>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</si>
  <si>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</si>
  <si>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</si>
  <si>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</si>
  <si>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</si>
  <si>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</si>
  <si>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</si>
  <si>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</si>
  <si>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</si>
  <si>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</si>
  <si>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</si>
  <si>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</si>
  <si>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</si>
  <si>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</si>
  <si>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</si>
  <si>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</si>
  <si>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</si>
  <si>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</si>
  <si>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</si>
  <si>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</si>
  <si>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</si>
  <si>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</si>
  <si>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</si>
  <si>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</si>
  <si>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</si>
  <si>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</si>
  <si>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</si>
  <si>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</si>
  <si>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</si>
  <si>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</si>
  <si>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</si>
  <si>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</si>
  <si>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</si>
  <si>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</si>
  <si>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</si>
  <si>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</si>
  <si>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</si>
  <si>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</si>
  <si>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</si>
  <si>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</si>
  <si>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</si>
  <si>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</si>
  <si>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</si>
  <si>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</si>
  <si>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</si>
  <si>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</si>
  <si>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</si>
  <si>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</si>
  <si>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</si>
  <si>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</si>
  <si>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</si>
  <si>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</si>
  <si>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</si>
  <si>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</si>
  <si>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</si>
  <si>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</si>
  <si>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</si>
  <si>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</si>
  <si>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</si>
  <si>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</si>
  <si>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</si>
  <si>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</si>
  <si>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</si>
  <si>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</si>
  <si>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</si>
  <si>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</si>
  <si>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</si>
  <si>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</si>
  <si>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</si>
  <si>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</si>
  <si>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</si>
  <si>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</si>
  <si>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</si>
  <si>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</si>
  <si>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</si>
  <si>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</si>
  <si>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</si>
  <si>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</si>
  <si>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</si>
  <si>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</si>
  <si>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</si>
  <si>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</si>
  <si>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</si>
  <si>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</si>
  <si>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</si>
  <si>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</si>
  <si>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</si>
  <si>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</si>
  <si>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</si>
  <si>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</si>
  <si>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</si>
  <si>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</si>
  <si>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</si>
  <si>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</si>
  <si>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</si>
  <si>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</si>
  <si>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</si>
  <si>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</si>
  <si>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</si>
  <si>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</si>
  <si>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</si>
  <si>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</si>
  <si>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</si>
  <si>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</si>
  <si>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</si>
  <si>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</si>
  <si>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</si>
  <si>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</si>
  <si>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</si>
  <si>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</si>
  <si>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</si>
  <si>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</si>
  <si>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</si>
  <si>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</si>
  <si>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</si>
  <si>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</si>
  <si>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</si>
  <si>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</si>
  <si>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</si>
  <si>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</si>
  <si>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</si>
  <si>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</si>
  <si>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</si>
  <si>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</si>
  <si>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</si>
  <si>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</si>
  <si>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</si>
  <si>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</si>
  <si>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</si>
  <si>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</si>
  <si>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</si>
  <si>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</si>
  <si>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</si>
  <si>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</si>
  <si>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</si>
  <si>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</si>
  <si>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</si>
  <si>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</si>
  <si>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</si>
  <si>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</si>
  <si>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</si>
  <si>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</si>
  <si>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</si>
  <si>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</si>
  <si>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</si>
  <si>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</si>
  <si>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</si>
  <si>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</si>
  <si>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</si>
  <si>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</si>
  <si>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</si>
  <si>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</si>
  <si>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</si>
  <si>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</si>
  <si>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</si>
  <si>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</si>
  <si>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</si>
  <si>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</si>
  <si>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</si>
  <si>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</si>
  <si>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</si>
  <si>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</si>
  <si>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</si>
  <si>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</si>
  <si>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</si>
  <si>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</si>
  <si>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</si>
  <si>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</si>
  <si>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</si>
  <si>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</si>
  <si>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</si>
  <si>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</si>
  <si>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</si>
  <si>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</si>
  <si>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</si>
  <si>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</si>
  <si>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</si>
  <si>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</si>
  <si>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</si>
  <si>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</si>
  <si>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</si>
  <si>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</si>
  <si>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</si>
  <si>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</si>
  <si>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</si>
  <si>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</si>
  <si>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</si>
  <si>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</si>
  <si>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</si>
  <si>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</si>
  <si>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</si>
  <si>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</si>
  <si>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</si>
  <si>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</si>
  <si>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</si>
  <si>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</si>
  <si>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</si>
  <si>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</si>
  <si>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</si>
  <si>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</si>
  <si>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</si>
  <si>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</si>
  <si>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</si>
  <si>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</si>
  <si>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</si>
  <si>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</si>
  <si>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</si>
  <si>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</si>
  <si>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</si>
  <si>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</si>
  <si>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</si>
  <si>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</si>
  <si>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</si>
  <si>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</si>
  <si>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</si>
  <si>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</si>
  <si>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</si>
  <si>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</si>
  <si>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</si>
  <si>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</si>
  <si>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</si>
  <si>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</si>
  <si>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</si>
  <si>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</si>
  <si>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</si>
  <si>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</si>
  <si>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</si>
  <si>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</si>
  <si>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</si>
  <si>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</si>
  <si>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</si>
  <si>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</si>
  <si>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</si>
  <si>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</si>
  <si>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</si>
  <si>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</si>
  <si>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</si>
  <si>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</si>
  <si>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</si>
  <si>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</si>
  <si>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</si>
  <si>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</si>
  <si>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</si>
  <si>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</si>
  <si>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</si>
  <si>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</si>
  <si>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</si>
  <si>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</si>
  <si>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</si>
  <si>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</si>
  <si>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</si>
  <si>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</si>
  <si>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</si>
  <si>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</si>
  <si>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</si>
  <si>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</si>
  <si>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</si>
  <si>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</si>
  <si>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</si>
  <si>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</si>
  <si>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</si>
  <si>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</si>
  <si>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</si>
  <si>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</si>
  <si>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</si>
  <si>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</si>
  <si>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</si>
  <si>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</si>
  <si>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</si>
  <si>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</si>
  <si>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</si>
  <si>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</si>
  <si>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</si>
  <si>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</si>
  <si>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</si>
  <si>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</si>
  <si>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</si>
  <si>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</si>
  <si>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</si>
  <si>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</si>
  <si>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</si>
  <si>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</si>
  <si>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</si>
  <si>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</si>
  <si>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</si>
  <si>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</si>
  <si>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</si>
  <si>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</si>
  <si>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</si>
  <si>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</si>
  <si>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</si>
  <si>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</si>
  <si>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</si>
  <si>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</si>
  <si>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</si>
  <si>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</si>
  <si>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</si>
  <si>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</si>
  <si>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</si>
  <si>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</si>
  <si>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</si>
  <si>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</si>
  <si>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</si>
  <si>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</si>
  <si>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</si>
  <si>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</si>
  <si>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</si>
  <si>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</si>
  <si>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</si>
  <si>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</si>
  <si>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</si>
  <si>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</si>
  <si>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</si>
  <si>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</si>
  <si>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</si>
  <si>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</si>
  <si>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</si>
  <si>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</si>
  <si>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</si>
  <si>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</si>
  <si>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</si>
  <si>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</si>
  <si>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</si>
  <si>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</si>
  <si>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</si>
  <si>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</si>
  <si>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</si>
  <si>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</si>
  <si>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</si>
  <si>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</si>
  <si>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</si>
  <si>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</si>
  <si>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</si>
  <si>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</si>
  <si>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</si>
  <si>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</si>
  <si>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</si>
  <si>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</si>
  <si>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</si>
  <si>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</si>
  <si>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</si>
  <si>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</si>
  <si>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</si>
  <si>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</si>
  <si>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</si>
  <si>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</si>
  <si>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</si>
  <si>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</si>
  <si>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</si>
  <si>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</si>
  <si>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</si>
  <si>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</si>
  <si>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</si>
  <si>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</si>
  <si>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</si>
  <si>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</si>
  <si>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</si>
  <si>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</si>
  <si>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</si>
  <si>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</si>
  <si>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</si>
  <si>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</si>
  <si>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</si>
  <si>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</si>
  <si>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</si>
  <si>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</si>
  <si>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</si>
  <si>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</si>
  <si>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</si>
  <si>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</si>
  <si>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</si>
  <si>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</si>
  <si>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</si>
  <si>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</si>
  <si>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</si>
  <si>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</si>
  <si>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</si>
  <si>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</si>
  <si>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</si>
  <si>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</si>
  <si>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</si>
  <si>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</si>
  <si>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</si>
  <si>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</si>
  <si>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</si>
  <si>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</si>
  <si>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</si>
  <si>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</si>
  <si>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</si>
  <si>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</si>
  <si>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</si>
  <si>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</si>
  <si>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</si>
  <si>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</si>
  <si>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</si>
  <si>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</si>
  <si>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</si>
  <si>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</si>
  <si>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</si>
  <si>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</si>
  <si>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</si>
  <si>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</si>
  <si>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</si>
  <si>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</si>
  <si>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</si>
  <si>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</si>
  <si>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</si>
  <si>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</si>
  <si>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</si>
  <si>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</si>
  <si>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</si>
  <si>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</si>
  <si>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</si>
  <si>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</si>
  <si>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</si>
  <si>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</si>
  <si>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</si>
  <si>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</si>
  <si>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</si>
  <si>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</si>
  <si>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</si>
  <si>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</si>
  <si>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</si>
  <si>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</si>
  <si>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</si>
  <si>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</si>
  <si>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</si>
  <si>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</si>
  <si>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</si>
  <si>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</si>
  <si>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</si>
  <si>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</si>
  <si>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</si>
  <si>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</si>
  <si>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</si>
  <si>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</si>
  <si>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</si>
  <si>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</si>
  <si>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</si>
  <si>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</si>
  <si>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</si>
  <si>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</si>
  <si>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</si>
  <si>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</si>
  <si>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</si>
  <si>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</si>
  <si>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</si>
  <si>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</si>
  <si>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</si>
  <si>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</si>
  <si>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</si>
  <si>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</si>
  <si>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</si>
  <si>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</si>
  <si>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</si>
  <si>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</si>
  <si>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</si>
  <si>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</si>
  <si>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</si>
  <si>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</si>
  <si>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</si>
  <si>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</si>
  <si>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</si>
  <si>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</si>
  <si>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</si>
  <si>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</si>
  <si>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</si>
  <si>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</si>
  <si>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</si>
  <si>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</si>
  <si>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</si>
  <si>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</si>
  <si>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</si>
  <si>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</si>
  <si>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</si>
  <si>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</si>
  <si>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</si>
  <si>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</si>
  <si>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</si>
  <si>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</si>
  <si>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</si>
  <si>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</si>
  <si>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</si>
  <si>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</si>
  <si>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</si>
  <si>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</si>
  <si>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</si>
  <si>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</si>
  <si>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</si>
  <si>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</si>
  <si>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</si>
  <si>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</si>
  <si>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</si>
  <si>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</si>
  <si>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</si>
  <si>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</si>
  <si>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</si>
  <si>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</si>
  <si>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</si>
  <si>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</si>
  <si>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</si>
  <si>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</si>
  <si>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</si>
  <si>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</si>
  <si>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</si>
  <si>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</si>
  <si>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</si>
  <si>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</si>
  <si>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</si>
  <si>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</si>
  <si>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</si>
  <si>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</si>
  <si>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</si>
  <si>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</si>
  <si>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</si>
  <si>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</si>
  <si>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</si>
  <si>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</si>
  <si>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</si>
  <si>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</si>
  <si>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</si>
  <si>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</si>
  <si>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</si>
  <si>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</si>
  <si>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</si>
  <si>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</si>
  <si>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</si>
  <si>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</si>
  <si>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</si>
  <si>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</si>
  <si>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</si>
  <si>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</si>
  <si>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</si>
  <si>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</si>
  <si>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</si>
  <si>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</si>
  <si>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</si>
  <si>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</si>
  <si>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</si>
  <si>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</si>
  <si>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</si>
  <si>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</si>
  <si>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</si>
  <si>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</si>
  <si>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</si>
  <si>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</si>
  <si>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</si>
  <si>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</si>
  <si>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</si>
  <si>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</si>
  <si>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</si>
  <si>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</si>
  <si>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</si>
  <si>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</si>
  <si>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</si>
  <si>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</si>
  <si>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</si>
  <si>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</si>
  <si>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</si>
  <si>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</si>
  <si>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</si>
  <si>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</si>
  <si>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</si>
  <si>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</si>
  <si>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</si>
  <si>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</si>
  <si>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</si>
  <si>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</si>
  <si>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</si>
  <si>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</si>
  <si>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</si>
  <si>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</si>
  <si>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</si>
  <si>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</si>
  <si>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</si>
  <si>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</si>
  <si>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</si>
  <si>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</si>
  <si>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</si>
  <si>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</si>
  <si>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</si>
  <si>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</si>
  <si>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</si>
  <si>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</si>
  <si>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</si>
  <si>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</si>
  <si>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</si>
  <si>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</si>
  <si>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</si>
  <si>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</si>
  <si>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</si>
  <si>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</si>
  <si>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</si>
  <si>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</si>
  <si>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</si>
  <si>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</si>
  <si>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</si>
  <si>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</si>
  <si>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</si>
  <si>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</si>
  <si>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</si>
  <si>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</si>
  <si>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</si>
  <si>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</si>
  <si>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</si>
  <si>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</si>
  <si>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</si>
  <si>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</si>
  <si>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</si>
  <si>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</si>
  <si>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</si>
  <si>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</si>
  <si>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</si>
  <si>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</si>
  <si>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</si>
  <si>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</si>
  <si>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</si>
  <si>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</si>
  <si>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</si>
  <si>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</si>
  <si>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</si>
  <si>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</si>
  <si>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</si>
  <si>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</si>
  <si>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</si>
  <si>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</si>
  <si>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</si>
  <si>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</si>
  <si>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</si>
  <si>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</si>
  <si>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</si>
  <si>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</si>
  <si>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</si>
  <si>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</si>
  <si>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</si>
  <si>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</si>
  <si>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</si>
  <si>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</si>
  <si>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</si>
  <si>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</si>
  <si>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</si>
  <si>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</si>
  <si>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</si>
  <si>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</si>
  <si>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</si>
  <si>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</si>
  <si>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</si>
  <si>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</si>
  <si>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</si>
  <si>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</si>
  <si>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</si>
  <si>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</si>
  <si>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</si>
  <si>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</si>
  <si>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</si>
  <si>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</si>
  <si>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</si>
  <si>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</si>
  <si>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</si>
  <si>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</si>
  <si>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</si>
  <si>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</si>
  <si>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</si>
  <si>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</si>
  <si>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</si>
  <si>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</si>
  <si>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</si>
  <si>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</si>
  <si>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</si>
  <si>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</si>
  <si>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</si>
  <si>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</si>
  <si>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</si>
  <si>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</si>
  <si>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</si>
  <si>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</si>
  <si>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</si>
  <si>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</si>
  <si>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</si>
  <si>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</si>
  <si>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</si>
  <si>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</si>
  <si>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</si>
  <si>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</si>
  <si>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</si>
  <si>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</si>
  <si>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</si>
  <si>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</si>
  <si>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</si>
  <si>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</si>
  <si>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</si>
  <si>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</si>
  <si>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</si>
  <si>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</si>
  <si>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</si>
  <si>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</si>
  <si>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</si>
  <si>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</si>
  <si>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</si>
  <si>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</si>
  <si>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</si>
  <si>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</si>
  <si>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</si>
  <si>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</si>
  <si>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</si>
  <si>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</si>
  <si>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</si>
  <si>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</si>
  <si>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</si>
  <si>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</si>
  <si>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</si>
  <si>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</si>
  <si>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</si>
  <si>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</si>
  <si>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</si>
  <si>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</si>
  <si>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</si>
  <si>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</si>
  <si>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</si>
  <si>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</si>
  <si>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</si>
  <si>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</si>
  <si>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</si>
  <si>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</si>
  <si>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</si>
  <si>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</si>
  <si>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</si>
  <si>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</si>
  <si>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</si>
  <si>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</si>
  <si>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</si>
  <si>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</si>
  <si>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</si>
  <si>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</si>
  <si>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</si>
  <si>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</si>
  <si>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</si>
  <si>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</si>
  <si>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</si>
  <si>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</si>
  <si>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</si>
  <si>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</si>
  <si>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</si>
  <si>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</si>
  <si>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</si>
  <si>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</si>
  <si>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</si>
  <si>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</si>
  <si>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</si>
  <si>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</si>
  <si>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</si>
  <si>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</si>
  <si>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</si>
  <si>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</si>
  <si>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</si>
  <si>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</si>
  <si>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</si>
  <si>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</si>
  <si>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</si>
  <si>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</si>
  <si>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</si>
  <si>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</si>
  <si>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</si>
  <si>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</si>
  <si>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</si>
  <si>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</si>
  <si>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</si>
  <si>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</si>
  <si>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</si>
  <si>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</si>
  <si>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</si>
  <si>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</si>
  <si>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</si>
  <si>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</si>
  <si>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</si>
  <si>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</si>
  <si>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</si>
  <si>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</si>
  <si>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</si>
  <si>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</si>
  <si>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</si>
  <si>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</si>
  <si>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</si>
  <si>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</si>
  <si>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</si>
  <si>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</si>
  <si>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</si>
  <si>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</si>
  <si>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</si>
  <si>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</si>
  <si>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</si>
  <si>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</si>
  <si>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</si>
  <si>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</si>
  <si>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</si>
  <si>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</si>
  <si>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</si>
  <si>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</si>
  <si>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</si>
  <si>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</si>
  <si>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</si>
  <si>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</si>
  <si>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</si>
  <si>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</si>
  <si>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</si>
  <si>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</si>
  <si>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</si>
  <si>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</si>
  <si>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</si>
  <si>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</si>
  <si>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</si>
  <si>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</si>
  <si>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</si>
  <si>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</si>
  <si>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</si>
  <si>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</si>
  <si>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</si>
  <si>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</si>
  <si>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</si>
  <si>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</si>
  <si>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</si>
  <si>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</si>
  <si>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</si>
  <si>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</si>
  <si>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</si>
  <si>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</si>
  <si>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</si>
  <si>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</si>
  <si>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</si>
  <si>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</si>
  <si>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</si>
  <si>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</si>
  <si>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</si>
  <si>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</si>
  <si>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</si>
  <si>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</si>
  <si>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</si>
  <si>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</si>
  <si>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</si>
  <si>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</si>
  <si>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</si>
  <si>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</si>
  <si>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</si>
  <si>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</si>
  <si>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</si>
  <si>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</si>
  <si>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</si>
  <si>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</si>
  <si>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</si>
  <si>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</si>
  <si>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</si>
  <si>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</si>
  <si>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</si>
  <si>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</si>
  <si>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</si>
  <si>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</si>
  <si>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</si>
  <si>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</si>
  <si>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</si>
  <si>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</si>
  <si>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</si>
  <si>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</si>
  <si>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</si>
  <si>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</si>
  <si>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</si>
  <si>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</si>
  <si>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</si>
  <si>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</si>
  <si>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</si>
  <si>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</si>
  <si>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</si>
  <si>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</si>
  <si>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</si>
  <si>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</si>
  <si>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</si>
  <si>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</si>
  <si>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</si>
  <si>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</si>
  <si>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</si>
  <si>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</si>
  <si>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</si>
  <si>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</si>
  <si>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</si>
  <si>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</si>
  <si>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</si>
  <si>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</si>
  <si>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</si>
  <si>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</si>
  <si>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</si>
  <si>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</si>
  <si>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</si>
  <si>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</si>
  <si>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</si>
  <si>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</si>
  <si>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</si>
  <si>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</si>
  <si>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</si>
  <si>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</si>
  <si>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</si>
  <si>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</si>
  <si>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</si>
  <si>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</si>
  <si>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</si>
  <si>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</si>
  <si>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</si>
  <si>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</si>
  <si>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</si>
  <si>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</si>
  <si>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</si>
  <si>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</si>
  <si>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</si>
  <si>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</si>
  <si>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</si>
  <si>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</si>
  <si>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</si>
  <si>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</si>
  <si>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</si>
  <si>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</si>
  <si>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</si>
  <si>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</si>
  <si>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</si>
  <si>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</si>
  <si>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</si>
  <si>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</si>
  <si>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</si>
  <si>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</si>
  <si>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</si>
  <si>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</si>
  <si>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</si>
  <si>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</si>
  <si>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</si>
  <si>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</si>
  <si>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</si>
  <si>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</si>
  <si>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</si>
  <si>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</si>
  <si>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</si>
  <si>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</si>
  <si>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</si>
  <si>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</si>
  <si>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</si>
  <si>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</si>
  <si>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</si>
  <si>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</si>
  <si>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</si>
  <si>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</si>
  <si>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</si>
  <si>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</si>
  <si>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</si>
  <si>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</si>
  <si>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</si>
  <si>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</si>
  <si>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</si>
  <si>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</si>
  <si>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</si>
  <si>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</si>
  <si>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</si>
  <si>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</si>
  <si>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</si>
  <si>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</si>
  <si>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</si>
  <si>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</si>
  <si>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</si>
  <si>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</si>
  <si>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</si>
  <si>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</si>
  <si>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</si>
  <si>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</si>
  <si>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</si>
  <si>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</si>
  <si>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</si>
  <si>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</si>
  <si>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</si>
  <si>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</si>
  <si>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</si>
  <si>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</si>
  <si>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</si>
  <si>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</si>
  <si>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</si>
  <si>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</si>
  <si>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</si>
  <si>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</si>
  <si>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</si>
  <si>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</si>
  <si>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</si>
  <si>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</si>
  <si>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</si>
  <si>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</si>
  <si>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</si>
  <si>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</si>
  <si>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</si>
  <si>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</si>
  <si>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</si>
  <si>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</si>
  <si>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</si>
  <si>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</si>
  <si>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</si>
  <si>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</si>
  <si>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</si>
  <si>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</si>
  <si>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</si>
  <si>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</si>
  <si>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</si>
  <si>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</si>
  <si>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</si>
  <si>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</si>
  <si>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</si>
  <si>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</si>
  <si>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</si>
  <si>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</si>
  <si>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</si>
  <si>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</si>
  <si>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</si>
  <si>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</si>
  <si>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</si>
  <si>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</si>
  <si>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</si>
  <si>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</si>
  <si>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</si>
  <si>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</si>
  <si>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</si>
  <si>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</si>
  <si>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</si>
  <si>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</si>
  <si>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</si>
  <si>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</si>
  <si>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</si>
  <si>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</si>
  <si>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</si>
  <si>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</si>
  <si>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</si>
  <si>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</si>
  <si>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</si>
  <si>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</si>
  <si>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</si>
  <si>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</si>
  <si>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</si>
  <si>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</si>
  <si>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</si>
  <si>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</si>
  <si>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</si>
  <si>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</si>
  <si>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</si>
  <si>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</si>
  <si>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</si>
  <si>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</si>
  <si>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</si>
  <si>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</si>
  <si>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</si>
  <si>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</si>
  <si>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</si>
  <si>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</si>
  <si>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</si>
  <si>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</si>
  <si>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</si>
  <si>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</si>
  <si>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</si>
  <si>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</si>
  <si>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</si>
  <si>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</si>
  <si>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</si>
  <si>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</si>
  <si>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</si>
  <si>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</si>
  <si>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</si>
  <si>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</si>
  <si>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</si>
  <si>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</si>
  <si>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</si>
  <si>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</si>
  <si>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</si>
  <si>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</si>
  <si>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</si>
  <si>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</si>
  <si>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</si>
  <si>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</si>
  <si>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</si>
  <si>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</si>
  <si>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</si>
  <si>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</si>
  <si>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</si>
  <si>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</si>
  <si>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</si>
  <si>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</si>
  <si>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</si>
  <si>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</si>
  <si>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</si>
  <si>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</si>
  <si>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</si>
  <si>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</si>
  <si>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</si>
  <si>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</si>
  <si>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</si>
  <si>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</si>
  <si>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</si>
  <si>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</si>
  <si>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</si>
  <si>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</si>
  <si>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</si>
  <si>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</si>
  <si>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</si>
  <si>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</si>
  <si>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</si>
  <si>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</si>
  <si>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</si>
  <si>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</si>
  <si>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</si>
  <si>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</si>
  <si>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</si>
  <si>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</si>
  <si>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</si>
  <si>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</si>
  <si>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</si>
  <si>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</si>
  <si>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</si>
  <si>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</si>
  <si>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</si>
  <si>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</si>
  <si>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</si>
  <si>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</si>
  <si>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</si>
  <si>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</si>
  <si>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</si>
  <si>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</si>
  <si>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</si>
  <si>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</si>
  <si>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</si>
  <si>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</si>
  <si>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</si>
  <si>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</si>
  <si>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</si>
  <si>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</si>
  <si>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</si>
  <si>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</si>
  <si>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</si>
  <si>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</si>
  <si>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</si>
  <si>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</si>
  <si>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</si>
  <si>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</si>
  <si>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</si>
  <si>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</si>
  <si>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</si>
  <si>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</si>
  <si>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</si>
  <si>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</si>
  <si>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</si>
  <si>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</si>
  <si>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</si>
  <si>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</si>
  <si>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</si>
  <si>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</si>
  <si>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</si>
  <si>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</si>
  <si>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</si>
  <si>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</si>
  <si>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</si>
  <si>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</si>
  <si>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</si>
  <si>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</si>
  <si>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</si>
  <si>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</si>
  <si>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</si>
  <si>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</si>
  <si>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</si>
  <si>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</si>
  <si>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</si>
  <si>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</si>
  <si>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</si>
  <si>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</si>
  <si>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</si>
  <si>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</si>
  <si>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</si>
  <si>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</si>
  <si>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</si>
  <si>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</si>
  <si>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</si>
  <si>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</si>
  <si>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</si>
  <si>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</si>
  <si>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</si>
  <si>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</si>
  <si>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</si>
  <si>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</si>
  <si>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</si>
  <si>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</si>
  <si>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</si>
  <si>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</si>
  <si>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</si>
  <si>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</si>
  <si>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</si>
  <si>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</si>
  <si>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</si>
  <si>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</si>
  <si>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</si>
  <si>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</si>
  <si>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</si>
  <si>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</si>
  <si>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</si>
  <si>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</si>
  <si>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</si>
  <si>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</si>
  <si>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</si>
  <si>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</si>
  <si>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</si>
  <si>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</si>
  <si>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</si>
  <si>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</si>
  <si>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</si>
  <si>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</si>
  <si>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</si>
  <si>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</si>
  <si>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</si>
  <si>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</si>
  <si>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</si>
  <si>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</si>
  <si>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</si>
  <si>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</si>
  <si>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</si>
  <si>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</si>
  <si>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</si>
  <si>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</si>
  <si>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</si>
  <si>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</si>
  <si>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</si>
  <si>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</si>
  <si>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</si>
  <si>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</si>
  <si>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</si>
  <si>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</si>
  <si>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</si>
  <si>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</si>
  <si>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</si>
  <si>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</si>
  <si>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</si>
  <si>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</si>
  <si>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</si>
  <si>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</si>
  <si>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</si>
  <si>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</si>
  <si>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</si>
  <si>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</si>
  <si>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</si>
  <si>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</si>
  <si>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</si>
  <si>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</si>
  <si>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</si>
  <si>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</si>
  <si>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</si>
  <si>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</si>
  <si>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</si>
  <si>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</si>
  <si>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</si>
  <si>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</si>
  <si>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</si>
  <si>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</si>
  <si>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</si>
  <si>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</si>
  <si>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</si>
  <si>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</si>
  <si>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</si>
  <si>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</si>
  <si>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</si>
  <si>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</si>
  <si>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</si>
  <si>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</si>
  <si>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</si>
  <si>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</si>
  <si>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</si>
  <si>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</si>
  <si>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</si>
  <si>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</si>
  <si>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</si>
  <si>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</si>
  <si>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</si>
  <si>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</si>
  <si>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</si>
  <si>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</si>
  <si>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</si>
  <si>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</si>
  <si>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</si>
  <si>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</si>
  <si>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</si>
  <si>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</si>
  <si>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</si>
  <si>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</si>
  <si>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</si>
  <si>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</si>
  <si>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</si>
  <si>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</si>
  <si>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</si>
  <si>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</si>
  <si>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</si>
  <si>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</si>
  <si>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</si>
  <si>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</si>
  <si>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</si>
  <si>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</si>
  <si>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</si>
  <si>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</si>
  <si>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</si>
  <si>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</si>
  <si>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</si>
  <si>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</si>
  <si>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</si>
  <si>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</si>
  <si>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</si>
  <si>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</si>
  <si>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</si>
  <si>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</si>
  <si>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</si>
  <si>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</si>
  <si>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</si>
  <si>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</si>
  <si>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</si>
  <si>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</si>
  <si>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</si>
  <si>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</si>
  <si>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</si>
  <si>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</si>
  <si>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</si>
  <si>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</si>
  <si>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</si>
  <si>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</si>
  <si>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</si>
  <si>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</si>
  <si>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</si>
  <si>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</si>
  <si>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</si>
  <si>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</si>
  <si>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</si>
  <si>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</si>
  <si>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</si>
  <si>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</si>
  <si>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</si>
  <si>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</si>
  <si>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</si>
  <si>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</si>
  <si>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</si>
  <si>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</si>
  <si>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</si>
  <si>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</si>
  <si>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</si>
  <si>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</si>
  <si>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</si>
  <si>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</si>
  <si>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</si>
  <si>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</si>
  <si>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</si>
  <si>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</si>
  <si>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</si>
  <si>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</si>
  <si>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</si>
  <si>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</si>
  <si>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</si>
  <si>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</si>
  <si>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</si>
  <si>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</si>
  <si>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</si>
  <si>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</si>
  <si>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</si>
  <si>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</si>
  <si>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</si>
  <si>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</si>
  <si>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</si>
  <si>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</si>
  <si>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</si>
  <si>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</si>
  <si>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</si>
  <si>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</si>
  <si>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</si>
  <si>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</si>
  <si>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</si>
  <si>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</si>
  <si>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</si>
  <si>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</si>
  <si>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</si>
  <si>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</si>
  <si>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</si>
  <si>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</si>
  <si>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</si>
  <si>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</si>
  <si>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</si>
  <si>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</si>
  <si>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</si>
  <si>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</si>
  <si>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</si>
  <si>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</si>
  <si>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</si>
  <si>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</si>
  <si>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</si>
  <si>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</si>
  <si>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</si>
  <si>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</si>
  <si>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</si>
  <si>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</si>
  <si>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</si>
  <si>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</si>
  <si>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</si>
  <si>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</si>
  <si>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</si>
  <si>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</si>
  <si>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</si>
  <si>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</si>
  <si>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</si>
  <si>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</si>
  <si>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</si>
  <si>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</si>
  <si>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</si>
  <si>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</si>
  <si>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</si>
  <si>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</si>
  <si>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</si>
  <si>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</si>
  <si>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</si>
  <si>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</si>
  <si>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</si>
  <si>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</si>
  <si>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</si>
  <si>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</si>
  <si>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</si>
  <si>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</si>
  <si>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</si>
  <si>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</si>
  <si>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</si>
  <si>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</si>
  <si>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</si>
  <si>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</si>
  <si>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</si>
  <si>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</si>
  <si>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</si>
  <si>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</si>
  <si>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</si>
  <si>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</si>
  <si>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</si>
  <si>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</si>
  <si>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</si>
  <si>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</si>
  <si>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</si>
  <si>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</si>
  <si>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</si>
  <si>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</si>
  <si>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</si>
  <si>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</si>
  <si>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</si>
  <si>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</si>
  <si>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</si>
  <si>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</si>
  <si>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</si>
  <si>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</si>
  <si>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</si>
  <si>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</si>
  <si>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</si>
  <si>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</si>
  <si>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</si>
  <si>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</si>
  <si>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</si>
  <si>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</si>
  <si>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</si>
  <si>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</si>
  <si>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</si>
  <si>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</si>
  <si>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</si>
  <si>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</si>
  <si>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</si>
  <si>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</si>
  <si>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</si>
  <si>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</si>
  <si>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</si>
  <si>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</si>
  <si>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</si>
  <si>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</si>
  <si>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</si>
  <si>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</si>
  <si>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</si>
  <si>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</si>
  <si>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</si>
  <si>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</si>
  <si>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</si>
  <si>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</si>
  <si>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</si>
  <si>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</si>
  <si>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</si>
  <si>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</si>
  <si>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</si>
  <si>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</si>
  <si>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</si>
  <si>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</si>
  <si>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</si>
  <si>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</si>
  <si>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</si>
  <si>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</si>
  <si>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</si>
  <si>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</si>
  <si>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</si>
  <si>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</si>
  <si>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</si>
  <si>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</si>
  <si>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</si>
  <si>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</si>
  <si>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</si>
  <si>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</si>
  <si>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</si>
  <si>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</si>
  <si>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</si>
  <si>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</si>
  <si>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</si>
  <si>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</si>
  <si>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</si>
  <si>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</si>
  <si>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</si>
  <si>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</si>
  <si>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</si>
  <si>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</si>
  <si>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</si>
  <si>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</si>
  <si>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</si>
  <si>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</si>
  <si>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</si>
  <si>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</si>
  <si>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</si>
  <si>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</si>
  <si>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</si>
  <si>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</si>
  <si>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</si>
  <si>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</si>
  <si>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</si>
  <si>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</si>
  <si>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</si>
  <si>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</si>
  <si>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</si>
  <si>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</si>
  <si>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</si>
  <si>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</si>
  <si>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</si>
  <si>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</si>
  <si>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</si>
  <si>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</si>
  <si>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</si>
  <si>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</si>
  <si>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</si>
  <si>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</si>
  <si>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</si>
  <si>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</si>
  <si>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</si>
  <si>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</si>
  <si>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</si>
  <si>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</si>
  <si>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</si>
  <si>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</si>
  <si>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</si>
  <si>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</si>
  <si>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</si>
  <si>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</si>
  <si>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</si>
  <si>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</si>
  <si>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</si>
  <si>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</si>
  <si>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</si>
  <si>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</si>
  <si>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</si>
  <si>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</si>
  <si>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</si>
  <si>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</si>
  <si>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</si>
  <si>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</si>
  <si>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</si>
  <si>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</si>
  <si>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</si>
  <si>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</si>
  <si>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</si>
  <si>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</si>
  <si>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</si>
  <si>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</si>
  <si>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</si>
  <si>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</si>
  <si>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</si>
  <si>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</si>
  <si>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</si>
  <si>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</si>
  <si>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</si>
  <si>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</si>
  <si>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</si>
  <si>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</si>
  <si>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</si>
  <si>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</si>
  <si>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</si>
  <si>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</si>
  <si>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</si>
  <si>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</si>
  <si>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</si>
  <si>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</si>
  <si>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</si>
  <si>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</si>
  <si>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</si>
  <si>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</si>
  <si>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</si>
  <si>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</si>
  <si>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</si>
  <si>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</si>
  <si>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</si>
  <si>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</si>
  <si>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</si>
  <si>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</si>
  <si>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</si>
  <si>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</si>
  <si>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</si>
  <si>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</si>
  <si>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</si>
  <si>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</si>
  <si>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</si>
  <si>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</si>
  <si>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</si>
  <si>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</si>
  <si>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</si>
  <si>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</si>
  <si>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</si>
  <si>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</si>
  <si>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</si>
  <si>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</si>
  <si>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</si>
  <si>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</si>
  <si>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</si>
  <si>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</si>
  <si>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</si>
  <si>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</si>
  <si>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</si>
  <si>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</si>
  <si>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</si>
  <si>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</si>
  <si>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</si>
  <si>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</si>
  <si>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</si>
  <si>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</si>
  <si>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</si>
  <si>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</si>
  <si>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</si>
  <si>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</si>
  <si>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</si>
  <si>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</si>
  <si>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</si>
  <si>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</si>
  <si>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</si>
  <si>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</si>
  <si>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</si>
  <si>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</si>
  <si>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</si>
  <si>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</si>
  <si>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</si>
  <si>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</si>
  <si>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</si>
  <si>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</si>
  <si>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</si>
  <si>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</si>
  <si>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</si>
  <si>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</si>
  <si>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</si>
  <si>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</si>
  <si>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</si>
  <si>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</si>
  <si>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</si>
  <si>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</si>
  <si>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</si>
  <si>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</si>
  <si>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</si>
  <si>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</si>
  <si>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</si>
  <si>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</si>
  <si>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</si>
  <si>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</si>
  <si>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</si>
  <si>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</si>
  <si>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</si>
  <si>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</si>
  <si>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</si>
  <si>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</si>
  <si>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</si>
  <si>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</si>
  <si>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</si>
  <si>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</si>
  <si>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</si>
  <si>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</si>
  <si>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</si>
  <si>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</si>
  <si>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</si>
  <si>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</si>
  <si>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</si>
  <si>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</si>
  <si>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</si>
  <si>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</si>
  <si>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</si>
  <si>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</si>
  <si>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</si>
  <si>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</si>
  <si>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</si>
  <si>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</si>
  <si>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</si>
  <si>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</si>
  <si>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</si>
  <si>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</si>
  <si>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</si>
  <si>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</si>
  <si>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</si>
  <si>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</si>
  <si>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</si>
  <si>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</si>
  <si>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</si>
  <si>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</si>
  <si>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</si>
  <si>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</si>
  <si>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</si>
  <si>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</si>
  <si>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</si>
  <si>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</si>
  <si>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</si>
  <si>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</si>
  <si>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</si>
  <si>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</si>
  <si>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</si>
  <si>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</si>
  <si>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</si>
  <si>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</si>
  <si>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</si>
  <si>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</si>
  <si>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</si>
  <si>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</si>
  <si>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</si>
  <si>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</si>
  <si>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</si>
  <si>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</si>
  <si>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</si>
  <si>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</si>
  <si>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</si>
  <si>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</si>
  <si>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</si>
  <si>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</si>
  <si>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</si>
  <si>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</si>
  <si>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</si>
  <si>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</si>
  <si>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</si>
  <si>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</si>
  <si>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</si>
  <si>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</si>
  <si>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</si>
  <si>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</si>
  <si>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</si>
  <si>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</si>
  <si>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</si>
  <si>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</si>
  <si>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</si>
  <si>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</si>
  <si>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</si>
  <si>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</si>
  <si>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</si>
  <si>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</si>
  <si>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</si>
  <si>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</si>
  <si>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</si>
  <si>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</si>
  <si>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</si>
  <si>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</si>
  <si>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</si>
  <si>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</si>
  <si>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</si>
  <si>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</si>
  <si>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</si>
  <si>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</si>
  <si>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</si>
  <si>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</si>
  <si>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</si>
  <si>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</si>
  <si>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</si>
  <si>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</si>
  <si>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</si>
  <si>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</si>
  <si>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</si>
  <si>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</si>
  <si>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</si>
  <si>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</si>
  <si>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</si>
  <si>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</si>
  <si>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</si>
  <si>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</si>
  <si>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</si>
  <si>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</si>
  <si>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</si>
  <si>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</si>
  <si>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</si>
  <si>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</si>
  <si>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</si>
  <si>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</si>
  <si>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</si>
  <si>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</si>
  <si>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</si>
  <si>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</si>
  <si>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</si>
  <si>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</si>
  <si>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</si>
  <si>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</si>
  <si>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</si>
  <si>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</si>
  <si>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</si>
  <si>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</si>
  <si>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</si>
  <si>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</si>
  <si>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</si>
  <si>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</si>
  <si>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</si>
  <si>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</si>
  <si>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</si>
  <si>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</si>
  <si>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</si>
  <si>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</si>
  <si>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</si>
  <si>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</si>
  <si>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</si>
  <si>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</si>
  <si>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</si>
  <si>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</si>
  <si>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</si>
  <si>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</si>
  <si>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</si>
  <si>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</si>
  <si>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</si>
  <si>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</si>
  <si>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</si>
  <si>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</si>
  <si>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</si>
  <si>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</si>
  <si>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</si>
  <si>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</si>
  <si>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</si>
  <si>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</si>
  <si>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</si>
  <si>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</si>
  <si>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</si>
  <si>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</si>
  <si>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</si>
  <si>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</si>
  <si>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</si>
  <si>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</si>
  <si>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</si>
  <si>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</si>
  <si>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</si>
  <si>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</si>
  <si>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</si>
  <si>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</si>
  <si>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</si>
  <si>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</si>
  <si>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</si>
  <si>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</si>
  <si>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</si>
  <si>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</si>
  <si>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</si>
  <si>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</si>
  <si>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</si>
  <si>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</si>
  <si>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</si>
  <si>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</si>
  <si>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</si>
  <si>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</si>
  <si>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</si>
  <si>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</si>
  <si>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</si>
  <si>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</si>
  <si>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</si>
  <si>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</si>
  <si>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</si>
  <si>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</si>
  <si>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</si>
  <si>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</si>
  <si>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</si>
  <si>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</si>
  <si>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</si>
  <si>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</si>
  <si>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</si>
  <si>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</si>
  <si>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</si>
  <si>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</si>
  <si>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</si>
  <si>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</si>
  <si>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</si>
  <si>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</si>
  <si>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</si>
  <si>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</si>
  <si>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</si>
  <si>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</si>
  <si>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</si>
  <si>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</si>
  <si>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</si>
  <si>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</si>
  <si>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</si>
  <si>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</si>
  <si>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</si>
  <si>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</si>
  <si>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</si>
  <si>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</si>
  <si>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</si>
  <si>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</si>
  <si>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</si>
  <si>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</si>
  <si>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</si>
  <si>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</si>
  <si>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</si>
  <si>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</si>
  <si>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</si>
  <si>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</si>
  <si>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</si>
  <si>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</si>
  <si>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</si>
  <si>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</si>
  <si>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</si>
  <si>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</si>
  <si>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</si>
  <si>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</si>
  <si>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</si>
  <si>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</si>
  <si>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</si>
  <si>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</si>
  <si>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</si>
  <si>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</si>
  <si>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</si>
  <si>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</si>
  <si>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</si>
  <si>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</si>
  <si>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</si>
  <si>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</si>
  <si>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</si>
  <si>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</si>
  <si>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</si>
  <si>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</si>
  <si>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</si>
  <si>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</si>
  <si>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</si>
  <si>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</si>
  <si>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</si>
  <si>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</si>
  <si>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</si>
  <si>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</si>
  <si>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</si>
  <si>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</si>
  <si>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</si>
  <si>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</si>
  <si>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</si>
  <si>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</si>
  <si>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</si>
  <si>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</si>
  <si>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</si>
  <si>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</si>
  <si>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</si>
  <si>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</si>
  <si>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</si>
  <si>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</si>
  <si>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</si>
  <si>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</si>
  <si>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</si>
  <si>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</si>
  <si>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</si>
  <si>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</si>
  <si>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</si>
  <si>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</si>
  <si>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</si>
  <si>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</si>
  <si>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</si>
  <si>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</si>
  <si>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</si>
  <si>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</si>
  <si>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</si>
  <si>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</si>
  <si>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</si>
  <si>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</si>
  <si>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</si>
  <si>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</si>
  <si>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</si>
  <si>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</si>
  <si>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</si>
  <si>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</si>
  <si>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</si>
  <si>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</si>
  <si>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</si>
  <si>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</si>
  <si>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</si>
  <si>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</si>
  <si>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</si>
  <si>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</si>
  <si>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</si>
  <si>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</si>
  <si>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</si>
  <si>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</si>
  <si>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</si>
  <si>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</si>
  <si>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</si>
  <si>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</si>
  <si>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</si>
  <si>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</si>
  <si>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</si>
  <si>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</si>
  <si>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</si>
  <si>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</si>
  <si>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</si>
  <si>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Sub_Category</t>
  </si>
  <si>
    <t>Date Created Conversion</t>
  </si>
  <si>
    <t>Date Ended Conversion</t>
  </si>
  <si>
    <t xml:space="preserve"> 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</si>
  <si>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</si>
  <si>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</si>
  <si>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</si>
  <si>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</si>
  <si>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</si>
  <si>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</si>
  <si>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</si>
  <si>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</si>
  <si>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</si>
  <si>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</si>
  <si>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</si>
  <si>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</si>
  <si>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</si>
  <si>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</si>
  <si>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(Multiple Items)</t>
  </si>
  <si>
    <t>animation</t>
  </si>
  <si>
    <t>documentary</t>
  </si>
  <si>
    <t>drama</t>
  </si>
  <si>
    <t>science fiction</t>
  </si>
  <si>
    <t>shorts</t>
  </si>
  <si>
    <t>television</t>
  </si>
  <si>
    <t>audio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</si>
  <si>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</si>
  <si>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</si>
  <si>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</si>
  <si>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</si>
  <si>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</si>
  <si>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</si>
  <si>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</si>
  <si>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</si>
  <si>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</si>
  <si>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</si>
  <si>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</si>
  <si>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</si>
  <si>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</si>
  <si>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</si>
  <si>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</si>
  <si>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</si>
  <si>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</si>
  <si>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</si>
  <si>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</si>
  <si>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</si>
  <si>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</si>
  <si>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</si>
  <si>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</si>
  <si>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</si>
  <si>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</si>
  <si>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</si>
  <si>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</si>
  <si>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</si>
  <si>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</si>
  <si>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</si>
  <si>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</si>
  <si>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</si>
  <si>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</si>
  <si>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</si>
  <si>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</si>
  <si>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</si>
  <si>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</si>
  <si>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</si>
  <si>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</si>
  <si>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</si>
  <si>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</si>
  <si>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</si>
  <si>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</si>
  <si>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</si>
  <si>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</si>
  <si>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</si>
  <si>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</si>
  <si>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</si>
  <si>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</si>
  <si>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</si>
  <si>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Outcome</t>
  </si>
  <si>
    <t>Backers_counts</t>
  </si>
  <si>
    <t>Mean</t>
  </si>
  <si>
    <t>Median</t>
  </si>
  <si>
    <t>Minimum</t>
  </si>
  <si>
    <t>Maximum</t>
  </si>
  <si>
    <t>Variance</t>
  </si>
  <si>
    <t>Standard deviation</t>
  </si>
  <si>
    <t>based on all observation in the main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</si>
</sst>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1" fontId="0" fillId="0" borderId="0" xfId="0" applyNumberFormat="1"/>
    <xf numFmtId="0" fontId="16" fillId="34" borderId="0" xfId="0" applyFont="1" applyFill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[Liwei Jiang Module 1 challenge CrowdfundingBook.xlsx]CategoryStats!PivotTable1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CategoryStats!$B$3:$B$4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F-4DE6-9410-93DF6C76EECD}"/>
            </c:ext>
          </c:extLst>
        </c:ser>
        <c:ser>
          <c:idx val="1"/>
          <c:order val="1"/>
          <c:tx>
            <c:strRef>
              <c:f>CategoryStats!$C$3:$C$4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F-4DE6-9410-93DF6C76EECD}"/>
            </c:ext>
          </c:extLst>
        </c:ser>
        <c:ser>
          <c:idx val="2"/>
          <c:order val="2"/>
          <c:tx>
            <c:strRef>
              <c:f>CategoryStats!$D$3:$D$4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6F-4DE6-9410-93DF6C76EECD}"/>
            </c:ext>
          </c:extLst>
        </c:ser>
        <c:ser>
          <c:idx val="3"/>
          <c:order val="3"/>
          <c:tx>
            <c:strRef>
              <c:f>CategoryStats!$E$3:$E$4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6F-4DE6-9410-93DF6C76E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6563440"/>
        <c:axId val="47523936"/>
      </c:barChart>
      <c:catAx>
        <c:axId val="205656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3936"/>
        <c:crosses val="autoZero"/>
        <c:auto val="1"/>
        <c:lblAlgn val="ctr"/>
        <c:lblOffset val="100"/>
        <c:noMultiLvlLbl val="0"/>
      </c:catAx>
      <c:valAx>
        <c:axId val="475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56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[Liwei Jiang Module 1 challenge CrowdfundingBook.xlsx]SubcategoryStats!PivotTable2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6-421D-9960-63EB28246C3C}"/>
            </c:ext>
          </c:extLst>
        </c:ser>
        <c:ser>
          <c:idx val="1"/>
          <c:order val="1"/>
          <c:tx>
            <c:strRef>
              <c:f>SubcategoryStats!$C$4:$C$5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6-421D-9960-63EB28246C3C}"/>
            </c:ext>
          </c:extLst>
        </c:ser>
        <c:ser>
          <c:idx val="2"/>
          <c:order val="2"/>
          <c:tx>
            <c:strRef>
              <c:f>SubcategoryStats!$D$4:$D$5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A6-421D-9960-63EB28246C3C}"/>
            </c:ext>
          </c:extLst>
        </c:ser>
        <c:ser>
          <c:idx val="3"/>
          <c:order val="3"/>
          <c:tx>
            <c:strRef>
              <c:f>SubcategoryStats!$E$4:$E$5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A6-421D-9960-63EB28246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962896"/>
        <c:axId val="192598192"/>
      </c:barChart>
      <c:catAx>
        <c:axId val="19896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98192"/>
        <c:crosses val="autoZero"/>
        <c:auto val="1"/>
        <c:lblAlgn val="ctr"/>
        <c:lblOffset val="100"/>
        <c:noMultiLvlLbl val="0"/>
      </c:catAx>
      <c:valAx>
        <c:axId val="19259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6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[Liwei Jiang Module 1 challenge CrowdfundingBook.xlsx]Launchdateoutcomes!PivotTable3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6-4785-AB88-F5F540865A07}"/>
            </c:ext>
          </c:extLst>
        </c:ser>
        <c:ser>
          <c:idx val="1"/>
          <c:order val="1"/>
          <c:tx>
            <c:strRef>
              <c:f>Launchdateoutcomes!$C$4:$C$5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6-4785-AB88-F5F540865A07}"/>
            </c:ext>
          </c:extLst>
        </c:ser>
        <c:ser>
          <c:idx val="2"/>
          <c:order val="2"/>
          <c:tx>
            <c:strRef>
              <c:f>Launchdateoutcomes!$D$4:$D$5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6-4785-AB88-F5F540865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58576"/>
        <c:axId val="175602944"/>
      </c:lineChart>
      <c:catAx>
        <c:axId val="1989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2944"/>
        <c:crosses val="autoZero"/>
        <c:auto val="1"/>
        <c:lblAlgn val="ctr"/>
        <c:lblOffset val="100"/>
        <c:noMultiLvlLbl val="0"/>
      </c:catAx>
      <c:valAx>
        <c:axId val="1756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5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0A-4FD5-A004-FE7A6487285E}"/>
            </c:ext>
          </c:extLst>
        </c:ser>
        <c:ser>
          <c:idx val="5"/>
          <c:order val="5"/>
          <c:tx>
            <c:strRef>
              <c:f>Goaloutcomes!$G$1</c:f>
              <c:strCache>
                <c:ptCount val="1"/>
                <c:pt idx="0">
                  <c:v>Perentage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0A-4FD5-A004-FE7A6487285E}"/>
            </c:ext>
          </c:extLst>
        </c:ser>
        <c:ser>
          <c:idx val="6"/>
          <c:order val="6"/>
          <c:tx>
            <c:strRef>
              <c:f>Goaloutcomes!$H$1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0A-4FD5-A004-FE7A6487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25792"/>
        <c:axId val="855894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Goaloutcomes!$B$1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Goaloutcomes!$B$2:$B$13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90A-4FD5-A004-FE7A6487285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90A-4FD5-A004-FE7A6487285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90A-4FD5-A004-FE7A6487285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90A-4FD5-A004-FE7A6487285E}"/>
                  </c:ext>
                </c:extLst>
              </c15:ser>
            </c15:filteredLineSeries>
          </c:ext>
        </c:extLst>
      </c:lineChart>
      <c:catAx>
        <c:axId val="277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89488"/>
        <c:crosses val="autoZero"/>
        <c:auto val="1"/>
        <c:lblAlgn val="ctr"/>
        <c:lblOffset val="100"/>
        <c:noMultiLvlLbl val="0"/>
      </c:catAx>
      <c:valAx>
        <c:axId val="855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0</xdr:row>
      <xdr:rowOff>44450</xdr:rowOff>
    </xdr:from>
    <xdr:to>
      <xdr:col>12</xdr:col>
      <xdr:colOff>609600</xdr:colOff>
      <xdr:row>14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7A60B3-8A61-CF6E-26AE-6BBF69773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0</xdr:row>
      <xdr:rowOff>152400</xdr:rowOff>
    </xdr:from>
    <xdr:to>
      <xdr:col>15</xdr:col>
      <xdr:colOff>590550</xdr:colOff>
      <xdr:row>19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08FF1-6D2A-2087-7606-F24B99C03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0</xdr:row>
      <xdr:rowOff>114300</xdr:rowOff>
    </xdr:from>
    <xdr:to>
      <xdr:col>14</xdr:col>
      <xdr:colOff>361950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2451F-08A2-E2B9-6353-2D8DF0825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13</xdr:row>
      <xdr:rowOff>6350</xdr:rowOff>
    </xdr:from>
    <xdr:to>
      <xdr:col>7</xdr:col>
      <xdr:colOff>1270000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ACA53-64A7-3884-4DC4-F3B3324A1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wjia" refreshedDate="45276.500672337963" createdVersion="8" refreshedVersion="8" minRefreshableVersion="3" recordCount="1001" xr:uid="{72282BA5-C415-4A4F-820E-7F18A72E373B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n v="0"/>
    <x v="0"/>
    <x v="0"/>
    <x v="0"/>
    <d v="2015-12-15T06:00:0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n v="92.151898734177209"/>
    <x v="1"/>
    <x v="1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s v="technology/web"/>
    <n v="100.01614035087719"/>
    <x v="2"/>
    <x v="2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b v="0"/>
    <s v="music/rock"/>
    <n v="103.20833333333333"/>
    <x v="1"/>
    <x v="1"/>
    <x v="3"/>
    <d v="2019-09-20T05:00:00"/>
  </r>
  <r>
    <n v="4"/>
    <s v="Larson-Little"/>
    <s v="Proactive foreground core"/>
    <n v="7600"/>
    <n v="5265"/>
    <n v="69.276315789473685"/>
    <x v="0"/>
    <n v="53"/>
    <x v="1"/>
    <s v="USD"/>
    <n v="1547964000"/>
    <n v="1548309600"/>
    <b v="0"/>
    <b v="0"/>
    <s v="theater/plays"/>
    <n v="99.339622641509436"/>
    <x v="3"/>
    <x v="3"/>
    <x v="4"/>
    <d v="2019-01-24T06:00:00"/>
  </r>
  <r>
    <n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b v="0"/>
    <s v="theater/plays"/>
    <n v="75.833333333333329"/>
    <x v="3"/>
    <x v="3"/>
    <x v="5"/>
    <d v="2012-09-08T05:00:00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b v="0"/>
    <s v="film &amp; video/documentary"/>
    <n v="60.555555555555557"/>
    <x v="4"/>
    <x v="4"/>
    <x v="6"/>
    <d v="2017-09-14T05:00:00"/>
  </r>
  <r>
    <n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b v="0"/>
    <s v="theater/plays"/>
    <n v="64.93832599118943"/>
    <x v="3"/>
    <x v="3"/>
    <x v="7"/>
    <d v="2015-08-15T05:00:00"/>
  </r>
  <r>
    <n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b v="0"/>
    <s v="theater/plays"/>
    <n v="30.997175141242938"/>
    <x v="3"/>
    <x v="3"/>
    <x v="8"/>
    <d v="2010-08-11T05:00:00"/>
  </r>
  <r>
    <n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b v="0"/>
    <s v="music/electric music"/>
    <n v="72.909090909090907"/>
    <x v="1"/>
    <x v="5"/>
    <x v="9"/>
    <d v="2013-11-07T06:00:00"/>
  </r>
  <r>
    <n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b v="0"/>
    <s v="film &amp; video/drama"/>
    <n v="62.9"/>
    <x v="4"/>
    <x v="6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b v="1"/>
    <s v="theater/plays"/>
    <n v="112.22222222222223"/>
    <x v="3"/>
    <x v="3"/>
    <x v="11"/>
    <d v="2010-09-27T05:00:00"/>
  </r>
  <r>
    <n v="12"/>
    <s v="Kim Ltd"/>
    <s v="Assimilated hybrid intranet"/>
    <n v="6300"/>
    <n v="5629"/>
    <n v="89.349206349206341"/>
    <x v="0"/>
    <n v="55"/>
    <x v="1"/>
    <s v="USD"/>
    <n v="1571720400"/>
    <n v="1572411600"/>
    <b v="0"/>
    <b v="0"/>
    <s v="film &amp; video/drama"/>
    <n v="102.34545454545454"/>
    <x v="4"/>
    <x v="6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b v="0"/>
    <s v="music/indie rock"/>
    <n v="105.05102040816327"/>
    <x v="1"/>
    <x v="7"/>
    <x v="13"/>
    <d v="2016-06-23T05:00:00"/>
  </r>
  <r>
    <n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b v="0"/>
    <s v="music/indie rock"/>
    <n v="94.144999999999996"/>
    <x v="1"/>
    <x v="7"/>
    <x v="14"/>
    <d v="2012-04-02T05:00:00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b v="0"/>
    <s v="technology/wearables"/>
    <n v="84.986725663716811"/>
    <x v="2"/>
    <x v="8"/>
    <x v="15"/>
    <d v="2019-12-14T06:00:00"/>
  </r>
  <r>
    <n v="16"/>
    <s v="Hines Inc"/>
    <s v="Cross-platform systemic adapter"/>
    <n v="1700"/>
    <n v="11041"/>
    <n v="649.47058823529414"/>
    <x v="1"/>
    <n v="100"/>
    <x v="1"/>
    <s v="USD"/>
    <n v="1390370400"/>
    <n v="1392271200"/>
    <b v="0"/>
    <b v="0"/>
    <s v="publishing/nonfiction"/>
    <n v="110.41"/>
    <x v="5"/>
    <x v="9"/>
    <x v="16"/>
    <d v="2014-02-13T06:00:00"/>
  </r>
  <r>
    <n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b v="0"/>
    <s v="film &amp; video/animation"/>
    <n v="107.96236989591674"/>
    <x v="4"/>
    <x v="10"/>
    <x v="17"/>
    <d v="2011-01-13T06:00:00"/>
  </r>
  <r>
    <n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b v="0"/>
    <s v="theater/plays"/>
    <n v="45.103703703703701"/>
    <x v="3"/>
    <x v="3"/>
    <x v="18"/>
    <d v="2018-09-16T05:00:00"/>
  </r>
  <r>
    <n v="19"/>
    <s v="Perez-Hess"/>
    <s v="Down-sized cohesive archive"/>
    <n v="62500"/>
    <n v="30331"/>
    <n v="48.529600000000002"/>
    <x v="0"/>
    <n v="674"/>
    <x v="1"/>
    <s v="USD"/>
    <n v="1551679200"/>
    <n v="1553490000"/>
    <b v="0"/>
    <b v="1"/>
    <s v="theater/plays"/>
    <n v="45.001483679525222"/>
    <x v="3"/>
    <x v="3"/>
    <x v="19"/>
    <d v="2019-03-25T05:00:00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b v="0"/>
    <s v="film &amp; video/drama"/>
    <n v="105.97134670487107"/>
    <x v="4"/>
    <x v="6"/>
    <x v="20"/>
    <d v="2014-07-28T05:00:00"/>
  </r>
  <r>
    <n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b v="0"/>
    <s v="theater/plays"/>
    <n v="69.055555555555557"/>
    <x v="3"/>
    <x v="3"/>
    <x v="21"/>
    <d v="2011-09-18T05:00:00"/>
  </r>
  <r>
    <n v="22"/>
    <s v="Collier Inc"/>
    <s v="Enhanced dynamic definition"/>
    <n v="59100"/>
    <n v="75690"/>
    <n v="128.07106598984771"/>
    <x v="1"/>
    <n v="890"/>
    <x v="1"/>
    <s v="USD"/>
    <n v="1522731600"/>
    <n v="1524027600"/>
    <b v="0"/>
    <b v="0"/>
    <s v="theater/plays"/>
    <n v="85.044943820224717"/>
    <x v="3"/>
    <x v="3"/>
    <x v="22"/>
    <d v="2018-04-18T05:00:00"/>
  </r>
  <r>
    <n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b v="0"/>
    <s v="film &amp; video/documentary"/>
    <n v="105.22535211267606"/>
    <x v="4"/>
    <x v="4"/>
    <x v="23"/>
    <d v="2019-04-08T05:00:00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b v="0"/>
    <s v="technology/wearables"/>
    <n v="39.003741114852225"/>
    <x v="2"/>
    <x v="8"/>
    <x v="24"/>
    <d v="2014-06-23T05:00:00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b v="1"/>
    <s v="games/video games"/>
    <n v="73.030674846625772"/>
    <x v="6"/>
    <x v="11"/>
    <x v="25"/>
    <d v="2011-06-07T05:00:00"/>
  </r>
  <r>
    <n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b v="0"/>
    <s v="theater/plays"/>
    <n v="35.009459459459457"/>
    <x v="3"/>
    <x v="3"/>
    <x v="26"/>
    <d v="2018-08-27T05:00:00"/>
  </r>
  <r>
    <n v="27"/>
    <s v="Best, Carr and Williams"/>
    <s v="Diverse transitional migration"/>
    <n v="2000"/>
    <n v="1599"/>
    <n v="79.95"/>
    <x v="0"/>
    <n v="15"/>
    <x v="1"/>
    <s v="USD"/>
    <n v="1443848400"/>
    <n v="1444539600"/>
    <b v="0"/>
    <b v="0"/>
    <s v="music/rock"/>
    <n v="106.6"/>
    <x v="1"/>
    <x v="1"/>
    <x v="27"/>
    <d v="2015-10-11T05:00:00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b v="1"/>
    <s v="theater/plays"/>
    <n v="61.997747747747745"/>
    <x v="3"/>
    <x v="3"/>
    <x v="28"/>
    <d v="2010-03-04T06:00:00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b v="0"/>
    <s v="film &amp; video/shorts"/>
    <n v="94.000622665006233"/>
    <x v="4"/>
    <x v="12"/>
    <x v="29"/>
    <d v="2018-08-29T05:00:00"/>
  </r>
  <r>
    <n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b v="0"/>
    <s v="film &amp; video/animation"/>
    <n v="112.05426356589147"/>
    <x v="4"/>
    <x v="10"/>
    <x v="30"/>
    <d v="2019-05-29T05:00:00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n v="48.008849557522126"/>
    <x v="6"/>
    <x v="11"/>
    <x v="31"/>
    <d v="2016-02-02T06:00:00"/>
  </r>
  <r>
    <n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b v="0"/>
    <s v="film &amp; video/documentary"/>
    <n v="38.004334633723452"/>
    <x v="4"/>
    <x v="4"/>
    <x v="32"/>
    <d v="2018-02-06T06:00:00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b v="0"/>
    <s v="theater/plays"/>
    <n v="35.000184535892231"/>
    <x v="3"/>
    <x v="3"/>
    <x v="33"/>
    <d v="2014-11-11T06:00:00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b v="0"/>
    <s v="film &amp; video/documentary"/>
    <n v="85"/>
    <x v="4"/>
    <x v="4"/>
    <x v="34"/>
    <d v="2017-03-28T05:00:00"/>
  </r>
  <r>
    <n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b v="1"/>
    <s v="film &amp; video/drama"/>
    <n v="95.993893129770996"/>
    <x v="4"/>
    <x v="6"/>
    <x v="35"/>
    <d v="2019-03-02T06:00:00"/>
  </r>
  <r>
    <n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b v="0"/>
    <s v="theater/plays"/>
    <n v="68.8125"/>
    <x v="3"/>
    <x v="3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b v="1"/>
    <s v="publishing/fiction"/>
    <n v="105.97196261682242"/>
    <x v="5"/>
    <x v="13"/>
    <x v="37"/>
    <d v="2019-11-08T06:00:00"/>
  </r>
  <r>
    <n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b v="0"/>
    <s v="photography/photography books"/>
    <n v="75.261194029850742"/>
    <x v="7"/>
    <x v="14"/>
    <x v="38"/>
    <d v="2010-10-23T05:00:00"/>
  </r>
  <r>
    <n v="39"/>
    <s v="Kim-Rice"/>
    <s v="Organized bi-directional function"/>
    <n v="9900"/>
    <n v="5027"/>
    <n v="50.777777777777779"/>
    <x v="0"/>
    <n v="88"/>
    <x v="3"/>
    <s v="DKK"/>
    <n v="1361772000"/>
    <n v="1362978000"/>
    <b v="0"/>
    <b v="0"/>
    <s v="theater/plays"/>
    <n v="57.125"/>
    <x v="3"/>
    <x v="3"/>
    <x v="39"/>
    <d v="2013-03-11T05:00:00"/>
  </r>
  <r>
    <n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b v="1"/>
    <s v="technology/wearables"/>
    <n v="75.141414141414145"/>
    <x v="2"/>
    <x v="8"/>
    <x v="40"/>
    <d v="2010-06-24T05:00:00"/>
  </r>
  <r>
    <n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b v="1"/>
    <s v="music/rock"/>
    <n v="107.42342342342343"/>
    <x v="1"/>
    <x v="1"/>
    <x v="41"/>
    <d v="2012-09-30T05:00:00"/>
  </r>
  <r>
    <n v="42"/>
    <s v="Werner-Bryant"/>
    <s v="Virtual uniform frame"/>
    <n v="1800"/>
    <n v="7991"/>
    <n v="443.94444444444446"/>
    <x v="1"/>
    <n v="222"/>
    <x v="1"/>
    <s v="USD"/>
    <n v="1309755600"/>
    <n v="1310533200"/>
    <b v="0"/>
    <b v="0"/>
    <s v="food/food trucks"/>
    <n v="35.995495495495497"/>
    <x v="0"/>
    <x v="0"/>
    <x v="42"/>
    <d v="2011-07-13T05:00:00"/>
  </r>
  <r>
    <n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b v="0"/>
    <s v="publishing/radio &amp; podcasts"/>
    <n v="26.998873148744366"/>
    <x v="5"/>
    <x v="15"/>
    <x v="43"/>
    <d v="2014-08-09T05:00:00"/>
  </r>
  <r>
    <n v="44"/>
    <s v="Reid-Mccullough"/>
    <s v="Visionary real-time groupware"/>
    <n v="1600"/>
    <n v="10541"/>
    <n v="658.8125"/>
    <x v="1"/>
    <n v="98"/>
    <x v="3"/>
    <s v="DKK"/>
    <n v="1552798800"/>
    <n v="1552885200"/>
    <b v="0"/>
    <b v="0"/>
    <s v="publishing/fiction"/>
    <n v="107.56122448979592"/>
    <x v="5"/>
    <x v="13"/>
    <x v="44"/>
    <d v="2019-03-18T05:00:00"/>
  </r>
  <r>
    <n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b v="1"/>
    <s v="theater/plays"/>
    <n v="94.375"/>
    <x v="3"/>
    <x v="3"/>
    <x v="45"/>
    <d v="2016-11-17T06:00:00"/>
  </r>
  <r>
    <n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b v="0"/>
    <s v="music/rock"/>
    <n v="46.163043478260867"/>
    <x v="1"/>
    <x v="1"/>
    <x v="46"/>
    <d v="2010-07-31T05:00:00"/>
  </r>
  <r>
    <n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b v="0"/>
    <s v="theater/plays"/>
    <n v="47.845637583892618"/>
    <x v="3"/>
    <x v="3"/>
    <x v="47"/>
    <d v="2014-04-28T05:00:00"/>
  </r>
  <r>
    <n v="48"/>
    <s v="Lamb Inc"/>
    <s v="Optimized leadingedge concept"/>
    <n v="33300"/>
    <n v="128862"/>
    <n v="386.97297297297297"/>
    <x v="1"/>
    <n v="2431"/>
    <x v="1"/>
    <s v="USD"/>
    <n v="1435208400"/>
    <n v="1436245200"/>
    <b v="0"/>
    <b v="0"/>
    <s v="theater/plays"/>
    <n v="53.007815713698065"/>
    <x v="3"/>
    <x v="3"/>
    <x v="48"/>
    <d v="2015-07-07T05:00:00"/>
  </r>
  <r>
    <n v="49"/>
    <s v="Casey-Kelly"/>
    <s v="Sharable holistic interface"/>
    <n v="7200"/>
    <n v="13653"/>
    <n v="189.625"/>
    <x v="1"/>
    <n v="303"/>
    <x v="1"/>
    <s v="USD"/>
    <n v="1571547600"/>
    <n v="1575439200"/>
    <b v="0"/>
    <b v="0"/>
    <s v="music/rock"/>
    <n v="45.059405940594061"/>
    <x v="1"/>
    <x v="1"/>
    <x v="49"/>
    <d v="2019-12-04T06:00:00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n v="2"/>
    <x v="1"/>
    <x v="16"/>
    <x v="50"/>
    <d v="2013-08-29T05:00:00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b v="1"/>
    <s v="technology/wearables"/>
    <n v="99.006816632583508"/>
    <x v="2"/>
    <x v="8"/>
    <x v="51"/>
    <d v="2012-04-12T05:00:00"/>
  </r>
  <r>
    <n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b v="0"/>
    <s v="theater/plays"/>
    <n v="32.786666666666669"/>
    <x v="3"/>
    <x v="3"/>
    <x v="52"/>
    <d v="2010-09-19T05:00:00"/>
  </r>
  <r>
    <n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b v="0"/>
    <s v="film &amp; video/drama"/>
    <n v="59.119617224880386"/>
    <x v="4"/>
    <x v="6"/>
    <x v="53"/>
    <d v="2014-06-28T05:00:00"/>
  </r>
  <r>
    <n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b v="0"/>
    <s v="technology/wearables"/>
    <n v="44.93333333333333"/>
    <x v="2"/>
    <x v="8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b v="0"/>
    <s v="music/jazz"/>
    <n v="89.664122137404576"/>
    <x v="1"/>
    <x v="17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b v="0"/>
    <s v="technology/wearables"/>
    <n v="70.079268292682926"/>
    <x v="2"/>
    <x v="8"/>
    <x v="56"/>
    <d v="2015-01-17T06:00:00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b v="0"/>
    <s v="games/video games"/>
    <n v="31.059701492537314"/>
    <x v="6"/>
    <x v="11"/>
    <x v="57"/>
    <d v="2017-09-13T05:00:00"/>
  </r>
  <r>
    <n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b v="0"/>
    <s v="theater/plays"/>
    <n v="29.061611374407583"/>
    <x v="3"/>
    <x v="3"/>
    <x v="58"/>
    <d v="2015-10-04T05:00:00"/>
  </r>
  <r>
    <n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b v="1"/>
    <s v="theater/plays"/>
    <n v="30.0859375"/>
    <x v="3"/>
    <x v="3"/>
    <x v="59"/>
    <d v="2017-06-27T05:00:00"/>
  </r>
  <r>
    <n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b v="0"/>
    <s v="theater/plays"/>
    <n v="84.998125000000002"/>
    <x v="3"/>
    <x v="3"/>
    <x v="60"/>
    <d v="2012-07-20T05:00:00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b v="0"/>
    <s v="theater/plays"/>
    <n v="82.001775410563695"/>
    <x v="3"/>
    <x v="3"/>
    <x v="61"/>
    <d v="2011-04-02T05:00:00"/>
  </r>
  <r>
    <n v="62"/>
    <s v="Sparks-West"/>
    <s v="Organized incremental standardization"/>
    <n v="2000"/>
    <n v="14452"/>
    <n v="722.6"/>
    <x v="1"/>
    <n v="249"/>
    <x v="1"/>
    <s v="USD"/>
    <n v="1433480400"/>
    <n v="1433566800"/>
    <b v="0"/>
    <b v="0"/>
    <s v="technology/web"/>
    <n v="58.040160642570278"/>
    <x v="2"/>
    <x v="2"/>
    <x v="62"/>
    <d v="2015-06-06T05:00:00"/>
  </r>
  <r>
    <n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b v="0"/>
    <s v="theater/plays"/>
    <n v="111.4"/>
    <x v="3"/>
    <x v="3"/>
    <x v="63"/>
    <d v="2017-05-04T05:00:00"/>
  </r>
  <r>
    <n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b v="1"/>
    <s v="technology/web"/>
    <n v="71.94736842105263"/>
    <x v="2"/>
    <x v="2"/>
    <x v="64"/>
    <d v="2018-07-17T05:00:00"/>
  </r>
  <r>
    <n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b v="0"/>
    <s v="theater/plays"/>
    <n v="61.038135593220339"/>
    <x v="3"/>
    <x v="3"/>
    <x v="65"/>
    <d v="2011-02-03T06:00:00"/>
  </r>
  <r>
    <n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b v="1"/>
    <s v="theater/plays"/>
    <n v="108.91666666666667"/>
    <x v="3"/>
    <x v="3"/>
    <x v="66"/>
    <d v="2015-04-13T05:00:00"/>
  </r>
  <r>
    <n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b v="1"/>
    <s v="technology/wearables"/>
    <n v="29.001722017220171"/>
    <x v="2"/>
    <x v="8"/>
    <x v="67"/>
    <d v="2010-01-30T06:00:00"/>
  </r>
  <r>
    <n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b v="1"/>
    <s v="theater/plays"/>
    <n v="58.975609756097562"/>
    <x v="3"/>
    <x v="3"/>
    <x v="68"/>
    <d v="2017-09-12T05:00:00"/>
  </r>
  <r>
    <n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b v="0"/>
    <s v="theater/plays"/>
    <n v="111.82352941176471"/>
    <x v="3"/>
    <x v="3"/>
    <x v="69"/>
    <d v="2011-01-22T06:00:00"/>
  </r>
  <r>
    <n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b v="1"/>
    <s v="theater/plays"/>
    <n v="63.995555555555555"/>
    <x v="3"/>
    <x v="3"/>
    <x v="70"/>
    <d v="2010-12-21T06:00:00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b v="0"/>
    <s v="theater/plays"/>
    <n v="85.315789473684205"/>
    <x v="3"/>
    <x v="3"/>
    <x v="71"/>
    <d v="2019-12-04T06:00:00"/>
  </r>
  <r>
    <n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b v="0"/>
    <s v="film &amp; video/animation"/>
    <n v="74.481481481481481"/>
    <x v="4"/>
    <x v="10"/>
    <x v="72"/>
    <d v="2015-08-06T05:00:00"/>
  </r>
  <r>
    <n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b v="0"/>
    <s v="music/jazz"/>
    <n v="105.14772727272727"/>
    <x v="1"/>
    <x v="17"/>
    <x v="73"/>
    <d v="2016-11-30T06:00:00"/>
  </r>
  <r>
    <n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b v="0"/>
    <s v="music/metal"/>
    <n v="56.188235294117646"/>
    <x v="1"/>
    <x v="16"/>
    <x v="74"/>
    <d v="2016-03-28T05:00:00"/>
  </r>
  <r>
    <n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b v="0"/>
    <s v="photography/photography books"/>
    <n v="85.917647058823533"/>
    <x v="7"/>
    <x v="14"/>
    <x v="75"/>
    <d v="2018-07-23T05:00:00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b v="1"/>
    <s v="theater/plays"/>
    <n v="57.00296912114014"/>
    <x v="3"/>
    <x v="3"/>
    <x v="76"/>
    <d v="2015-03-13T05:00:00"/>
  </r>
  <r>
    <n v="77"/>
    <s v="Acevedo-Huffman"/>
    <s v="Pre-emptive impactful model"/>
    <n v="9500"/>
    <n v="4460"/>
    <n v="46.94736842105263"/>
    <x v="0"/>
    <n v="56"/>
    <x v="1"/>
    <s v="USD"/>
    <n v="1285563600"/>
    <n v="1286773200"/>
    <b v="0"/>
    <b v="1"/>
    <s v="film &amp; video/animation"/>
    <n v="79.642857142857139"/>
    <x v="4"/>
    <x v="10"/>
    <x v="77"/>
    <d v="2010-10-11T05:00:00"/>
  </r>
  <r>
    <n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b v="0"/>
    <s v="publishing/translations"/>
    <n v="41.018181818181816"/>
    <x v="5"/>
    <x v="18"/>
    <x v="78"/>
    <d v="2018-04-17T05:00:00"/>
  </r>
  <r>
    <n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b v="0"/>
    <s v="theater/plays"/>
    <n v="48.004773269689736"/>
    <x v="3"/>
    <x v="3"/>
    <x v="79"/>
    <d v="2018-06-21T05:00:00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b v="0"/>
    <s v="games/video games"/>
    <n v="55.212598425196852"/>
    <x v="6"/>
    <x v="11"/>
    <x v="80"/>
    <d v="2017-09-28T05:00:00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b v="0"/>
    <s v="music/rock"/>
    <n v="92.109489051094897"/>
    <x v="1"/>
    <x v="1"/>
    <x v="81"/>
    <d v="2017-12-18T06:00:00"/>
  </r>
  <r>
    <n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b v="1"/>
    <s v="games/video games"/>
    <n v="83.183333333333337"/>
    <x v="6"/>
    <x v="11"/>
    <x v="82"/>
    <d v="2019-01-24T06:00:00"/>
  </r>
  <r>
    <n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b v="0"/>
    <s v="music/electric music"/>
    <n v="39.996000000000002"/>
    <x v="1"/>
    <x v="5"/>
    <x v="83"/>
    <d v="2016-08-19T05:00:00"/>
  </r>
  <r>
    <n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b v="0"/>
    <s v="technology/wearables"/>
    <n v="111.1336898395722"/>
    <x v="2"/>
    <x v="8"/>
    <x v="84"/>
    <d v="2012-08-07T05:00:00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b v="0"/>
    <s v="music/indie rock"/>
    <n v="90.563380281690144"/>
    <x v="1"/>
    <x v="7"/>
    <x v="85"/>
    <d v="2011-09-19T05:00:00"/>
  </r>
  <r>
    <n v="86"/>
    <s v="Davis-Smith"/>
    <s v="Organic motivating firmware"/>
    <n v="7400"/>
    <n v="12405"/>
    <n v="167.63513513513513"/>
    <x v="1"/>
    <n v="203"/>
    <x v="1"/>
    <s v="USD"/>
    <n v="1430715600"/>
    <n v="1431838800"/>
    <b v="1"/>
    <b v="0"/>
    <s v="theater/plays"/>
    <n v="61.108374384236456"/>
    <x v="3"/>
    <x v="3"/>
    <x v="86"/>
    <d v="2015-05-17T05:00:00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b v="1"/>
    <s v="music/rock"/>
    <n v="83.022941970310384"/>
    <x v="1"/>
    <x v="1"/>
    <x v="87"/>
    <d v="2011-03-19T05:00:00"/>
  </r>
  <r>
    <n v="88"/>
    <s v="Clark Group"/>
    <s v="Grass-roots fault-tolerant policy"/>
    <n v="4800"/>
    <n v="12516"/>
    <n v="260.75"/>
    <x v="1"/>
    <n v="113"/>
    <x v="1"/>
    <s v="USD"/>
    <n v="1429160400"/>
    <n v="1431061200"/>
    <b v="0"/>
    <b v="0"/>
    <s v="publishing/translations"/>
    <n v="110.76106194690266"/>
    <x v="5"/>
    <x v="18"/>
    <x v="88"/>
    <d v="2015-05-08T05:00:00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b v="0"/>
    <s v="theater/plays"/>
    <n v="89.458333333333329"/>
    <x v="3"/>
    <x v="3"/>
    <x v="89"/>
    <d v="2010-04-17T05:00:00"/>
  </r>
  <r>
    <n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b v="1"/>
    <s v="theater/plays"/>
    <n v="57.849056603773583"/>
    <x v="3"/>
    <x v="3"/>
    <x v="90"/>
    <d v="2016-02-25T06:00:00"/>
  </r>
  <r>
    <n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b v="0"/>
    <s v="publishing/translations"/>
    <n v="109.99705449189985"/>
    <x v="5"/>
    <x v="18"/>
    <x v="91"/>
    <d v="2016-09-03T05:00:00"/>
  </r>
  <r>
    <n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b v="1"/>
    <s v="games/video games"/>
    <n v="103.96586345381526"/>
    <x v="6"/>
    <x v="11"/>
    <x v="92"/>
    <d v="2010-06-24T05:00:00"/>
  </r>
  <r>
    <n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b v="1"/>
    <s v="theater/plays"/>
    <n v="107.99508196721311"/>
    <x v="3"/>
    <x v="3"/>
    <x v="93"/>
    <d v="2012-10-24T05:00:00"/>
  </r>
  <r>
    <n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b v="0"/>
    <s v="technology/web"/>
    <n v="48.927777777777777"/>
    <x v="2"/>
    <x v="2"/>
    <x v="94"/>
    <d v="2019-04-18T05:00:00"/>
  </r>
  <r>
    <n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b v="0"/>
    <s v="film &amp; video/documentary"/>
    <n v="37.666666666666664"/>
    <x v="4"/>
    <x v="4"/>
    <x v="95"/>
    <d v="2019-10-21T05:00:00"/>
  </r>
  <r>
    <n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b v="0"/>
    <s v="theater/plays"/>
    <n v="64.999141999141997"/>
    <x v="3"/>
    <x v="3"/>
    <x v="96"/>
    <d v="2011-03-23T05:00:00"/>
  </r>
  <r>
    <n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b v="0"/>
    <s v="food/food trucks"/>
    <n v="106.61061946902655"/>
    <x v="0"/>
    <x v="0"/>
    <x v="48"/>
    <d v="2015-08-18T05:00:00"/>
  </r>
  <r>
    <n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b v="0"/>
    <s v="games/video games"/>
    <n v="27.009016393442622"/>
    <x v="6"/>
    <x v="11"/>
    <x v="97"/>
    <d v="2015-07-31T05:00:00"/>
  </r>
  <r>
    <n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b v="0"/>
    <s v="theater/plays"/>
    <n v="91.16463414634147"/>
    <x v="3"/>
    <x v="3"/>
    <x v="98"/>
    <d v="2014-12-24T06:00:00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n v="1"/>
    <x v="3"/>
    <x v="3"/>
    <x v="99"/>
    <d v="2011-11-06T05:00:00"/>
  </r>
  <r>
    <n v="101"/>
    <s v="Douglas LLC"/>
    <s v="Reduced heuristic moratorium"/>
    <n v="900"/>
    <n v="9193"/>
    <n v="1021.4444444444445"/>
    <x v="1"/>
    <n v="164"/>
    <x v="1"/>
    <s v="USD"/>
    <n v="1424498400"/>
    <n v="1425103200"/>
    <b v="0"/>
    <b v="1"/>
    <s v="music/electric music"/>
    <n v="56.054878048780488"/>
    <x v="1"/>
    <x v="5"/>
    <x v="100"/>
    <d v="2015-02-28T06:00:00"/>
  </r>
  <r>
    <n v="102"/>
    <s v="Garcia Inc"/>
    <s v="Front-line web-enabled model"/>
    <n v="3700"/>
    <n v="10422"/>
    <n v="281.67567567567568"/>
    <x v="1"/>
    <n v="336"/>
    <x v="1"/>
    <s v="USD"/>
    <n v="1526274000"/>
    <n v="1526878800"/>
    <b v="0"/>
    <b v="1"/>
    <s v="technology/wearables"/>
    <n v="31.017857142857142"/>
    <x v="2"/>
    <x v="8"/>
    <x v="101"/>
    <d v="2018-05-21T05:00:00"/>
  </r>
  <r>
    <n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b v="0"/>
    <s v="music/electric music"/>
    <n v="66.513513513513516"/>
    <x v="1"/>
    <x v="5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b v="0"/>
    <s v="music/indie rock"/>
    <n v="89.005216484089729"/>
    <x v="1"/>
    <x v="7"/>
    <x v="103"/>
    <d v="2017-05-24T05:00:00"/>
  </r>
  <r>
    <n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b v="0"/>
    <s v="technology/web"/>
    <n v="103.46315789473684"/>
    <x v="2"/>
    <x v="2"/>
    <x v="104"/>
    <d v="2013-04-20T05:00:00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b v="0"/>
    <s v="theater/plays"/>
    <n v="95.278911564625844"/>
    <x v="3"/>
    <x v="3"/>
    <x v="105"/>
    <d v="2019-09-13T05:00:00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b v="1"/>
    <s v="theater/plays"/>
    <n v="75.895348837209298"/>
    <x v="3"/>
    <x v="3"/>
    <x v="106"/>
    <d v="2018-05-10T05:00:00"/>
  </r>
  <r>
    <n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b v="0"/>
    <s v="film &amp; video/documentary"/>
    <n v="107.57831325301204"/>
    <x v="4"/>
    <x v="4"/>
    <x v="107"/>
    <d v="2012-05-13T05:00:00"/>
  </r>
  <r>
    <n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b v="0"/>
    <s v="film &amp; video/television"/>
    <n v="51.31666666666667"/>
    <x v="4"/>
    <x v="19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s v="food/food trucks"/>
    <n v="71.983108108108112"/>
    <x v="0"/>
    <x v="0"/>
    <x v="109"/>
    <d v="2018-09-30T05:00:00"/>
  </r>
  <r>
    <n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b v="0"/>
    <s v="publishing/radio &amp; podcasts"/>
    <n v="108.95414201183432"/>
    <x v="5"/>
    <x v="15"/>
    <x v="110"/>
    <d v="2012-09-28T05:00:00"/>
  </r>
  <r>
    <n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b v="0"/>
    <s v="technology/web"/>
    <n v="35"/>
    <x v="2"/>
    <x v="2"/>
    <x v="111"/>
    <d v="2014-09-08T05:00:00"/>
  </r>
  <r>
    <n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b v="0"/>
    <s v="food/food trucks"/>
    <n v="94.938931297709928"/>
    <x v="0"/>
    <x v="0"/>
    <x v="112"/>
    <d v="2017-09-19T05:00:00"/>
  </r>
  <r>
    <n v="114"/>
    <s v="Harper-Davis"/>
    <s v="Robust heuristic encoding"/>
    <n v="1900"/>
    <n v="13816"/>
    <n v="727.15789473684208"/>
    <x v="1"/>
    <n v="126"/>
    <x v="1"/>
    <s v="USD"/>
    <n v="1554786000"/>
    <n v="1554872400"/>
    <b v="0"/>
    <b v="1"/>
    <s v="technology/wearables"/>
    <n v="109.65079365079364"/>
    <x v="2"/>
    <x v="8"/>
    <x v="113"/>
    <d v="2019-04-10T05:00:00"/>
  </r>
  <r>
    <n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b v="0"/>
    <s v="publishing/fiction"/>
    <n v="44.001815980629537"/>
    <x v="5"/>
    <x v="13"/>
    <x v="114"/>
    <d v="2017-12-22T06:00:00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n v="86.794520547945211"/>
    <x v="3"/>
    <x v="3"/>
    <x v="115"/>
    <d v="2015-09-19T05:00:00"/>
  </r>
  <r>
    <n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b v="0"/>
    <s v="film &amp; video/television"/>
    <n v="30.992727272727272"/>
    <x v="4"/>
    <x v="19"/>
    <x v="116"/>
    <d v="2011-09-28T05:00:00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b v="0"/>
    <s v="photography/photography books"/>
    <n v="94.791044776119406"/>
    <x v="7"/>
    <x v="14"/>
    <x v="117"/>
    <d v="2014-02-01T06:00:00"/>
  </r>
  <r>
    <n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b v="1"/>
    <s v="film &amp; video/documentary"/>
    <n v="69.79220779220779"/>
    <x v="4"/>
    <x v="4"/>
    <x v="118"/>
    <d v="2014-07-03T05:00:00"/>
  </r>
  <r>
    <n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b v="1"/>
    <s v="games/mobile games"/>
    <n v="63.003367003367003"/>
    <x v="6"/>
    <x v="20"/>
    <x v="119"/>
    <d v="2015-04-21T05:00:00"/>
  </r>
  <r>
    <n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b v="0"/>
    <s v="games/video games"/>
    <n v="110.0343300110742"/>
    <x v="6"/>
    <x v="11"/>
    <x v="33"/>
    <d v="2014-10-18T05:00:00"/>
  </r>
  <r>
    <n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b v="0"/>
    <s v="publishing/fiction"/>
    <n v="25.997933274284026"/>
    <x v="5"/>
    <x v="13"/>
    <x v="120"/>
    <d v="2014-12-24T06:00:00"/>
  </r>
  <r>
    <n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b v="0"/>
    <s v="theater/plays"/>
    <n v="49.987915407854985"/>
    <x v="3"/>
    <x v="3"/>
    <x v="121"/>
    <d v="2015-11-27T06:00:00"/>
  </r>
  <r>
    <n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b v="0"/>
    <s v="photography/photography books"/>
    <n v="101.72340425531915"/>
    <x v="7"/>
    <x v="14"/>
    <x v="122"/>
    <d v="2019-07-05T05:00:00"/>
  </r>
  <r>
    <n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b v="0"/>
    <s v="theater/plays"/>
    <n v="47.083333333333336"/>
    <x v="3"/>
    <x v="3"/>
    <x v="123"/>
    <d v="2018-09-23T05:00:00"/>
  </r>
  <r>
    <n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b v="1"/>
    <s v="theater/plays"/>
    <n v="89.944444444444443"/>
    <x v="3"/>
    <x v="3"/>
    <x v="124"/>
    <d v="2016-09-11T05:00:00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b v="0"/>
    <s v="theater/plays"/>
    <n v="78.96875"/>
    <x v="3"/>
    <x v="3"/>
    <x v="125"/>
    <d v="2010-05-15T05:00:00"/>
  </r>
  <r>
    <n v="128"/>
    <s v="Allen-Curtis"/>
    <s v="Phased human-resource core"/>
    <n v="70600"/>
    <n v="42596"/>
    <n v="60.334277620396605"/>
    <x v="3"/>
    <n v="532"/>
    <x v="1"/>
    <s v="USD"/>
    <n v="1282885200"/>
    <n v="1284008400"/>
    <b v="0"/>
    <b v="0"/>
    <s v="music/rock"/>
    <n v="80.067669172932327"/>
    <x v="1"/>
    <x v="1"/>
    <x v="126"/>
    <d v="2010-09-09T05:00:00"/>
  </r>
  <r>
    <n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b v="0"/>
    <s v="food/food trucks"/>
    <n v="86.472727272727269"/>
    <x v="0"/>
    <x v="0"/>
    <x v="127"/>
    <d v="2015-02-28T06:00:00"/>
  </r>
  <r>
    <n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b v="0"/>
    <s v="film &amp; video/drama"/>
    <n v="28.001876172607879"/>
    <x v="4"/>
    <x v="6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b v="0"/>
    <s v="technology/web"/>
    <n v="67.996725337699544"/>
    <x v="2"/>
    <x v="2"/>
    <x v="129"/>
    <d v="2013-12-12T06:00:00"/>
  </r>
  <r>
    <n v="132"/>
    <s v="Flowers and Sons"/>
    <s v="Virtual static core"/>
    <n v="3300"/>
    <n v="3834"/>
    <n v="116.18181818181819"/>
    <x v="1"/>
    <n v="89"/>
    <x v="1"/>
    <s v="USD"/>
    <n v="1515736800"/>
    <n v="1517119200"/>
    <b v="0"/>
    <b v="1"/>
    <s v="theater/plays"/>
    <n v="43.078651685393261"/>
    <x v="3"/>
    <x v="3"/>
    <x v="130"/>
    <d v="2018-01-28T06:00:00"/>
  </r>
  <r>
    <n v="133"/>
    <s v="Gates PLC"/>
    <s v="Secured content-based product"/>
    <n v="4500"/>
    <n v="13985"/>
    <n v="310.77777777777777"/>
    <x v="1"/>
    <n v="159"/>
    <x v="1"/>
    <s v="USD"/>
    <n v="1313125200"/>
    <n v="1315026000"/>
    <b v="0"/>
    <b v="0"/>
    <s v="music/world music"/>
    <n v="87.95597484276729"/>
    <x v="1"/>
    <x v="21"/>
    <x v="131"/>
    <d v="2011-09-03T05:00:00"/>
  </r>
  <r>
    <n v="134"/>
    <s v="Caldwell LLC"/>
    <s v="Secured executive concept"/>
    <n v="99500"/>
    <n v="89288"/>
    <n v="89.73668341708543"/>
    <x v="0"/>
    <n v="940"/>
    <x v="5"/>
    <s v="CHF"/>
    <n v="1308459600"/>
    <n v="1312693200"/>
    <b v="0"/>
    <b v="1"/>
    <s v="film &amp; video/documentary"/>
    <n v="94.987234042553197"/>
    <x v="4"/>
    <x v="4"/>
    <x v="132"/>
    <d v="2011-08-07T05:00:00"/>
  </r>
  <r>
    <n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b v="1"/>
    <s v="theater/plays"/>
    <n v="46.905982905982903"/>
    <x v="3"/>
    <x v="3"/>
    <x v="133"/>
    <d v="2013-03-12T05:00:00"/>
  </r>
  <r>
    <n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b v="1"/>
    <s v="film &amp; video/drama"/>
    <n v="46.913793103448278"/>
    <x v="4"/>
    <x v="6"/>
    <x v="134"/>
    <d v="2014-06-19T05:00:00"/>
  </r>
  <r>
    <n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b v="0"/>
    <s v="publishing/nonfiction"/>
    <n v="94.24"/>
    <x v="5"/>
    <x v="9"/>
    <x v="135"/>
    <d v="2010-10-12T05:00:00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n v="80.139130434782615"/>
    <x v="6"/>
    <x v="20"/>
    <x v="136"/>
    <d v="2012-10-04T05:00:00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b v="1"/>
    <s v="technology/wearables"/>
    <n v="59.036809815950917"/>
    <x v="2"/>
    <x v="8"/>
    <x v="137"/>
    <d v="2015-05-07T05:00:00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b v="0"/>
    <s v="film &amp; video/documentary"/>
    <n v="65.989247311827953"/>
    <x v="4"/>
    <x v="4"/>
    <x v="138"/>
    <d v="2018-03-02T06:00:00"/>
  </r>
  <r>
    <n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b v="0"/>
    <s v="technology/web"/>
    <n v="60.992530345471522"/>
    <x v="2"/>
    <x v="2"/>
    <x v="139"/>
    <d v="2015-06-18T05:00:00"/>
  </r>
  <r>
    <n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b v="0"/>
    <s v="technology/web"/>
    <n v="98.307692307692307"/>
    <x v="2"/>
    <x v="2"/>
    <x v="107"/>
    <d v="2012-05-17T05:00:00"/>
  </r>
  <r>
    <n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b v="0"/>
    <s v="music/indie rock"/>
    <n v="104.6"/>
    <x v="1"/>
    <x v="7"/>
    <x v="140"/>
    <d v="2010-07-18T05:00:00"/>
  </r>
  <r>
    <n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b v="0"/>
    <s v="theater/plays"/>
    <n v="86.066666666666663"/>
    <x v="3"/>
    <x v="3"/>
    <x v="141"/>
    <d v="2019-06-25T05:00:00"/>
  </r>
  <r>
    <n v="145"/>
    <s v="Fields-Moore"/>
    <s v="Secured reciprocal array"/>
    <n v="25000"/>
    <n v="59128"/>
    <n v="236.512"/>
    <x v="1"/>
    <n v="768"/>
    <x v="5"/>
    <s v="CHF"/>
    <n v="1410066000"/>
    <n v="1410498000"/>
    <b v="0"/>
    <b v="0"/>
    <s v="technology/wearables"/>
    <n v="76.989583333333329"/>
    <x v="2"/>
    <x v="8"/>
    <x v="142"/>
    <d v="2014-09-12T05:00:00"/>
  </r>
  <r>
    <n v="146"/>
    <s v="Harris-Golden"/>
    <s v="Optional bandwidth-monitored middleware"/>
    <n v="8800"/>
    <n v="1518"/>
    <n v="17.25"/>
    <x v="3"/>
    <n v="51"/>
    <x v="1"/>
    <s v="USD"/>
    <n v="1320732000"/>
    <n v="1322460000"/>
    <b v="0"/>
    <b v="0"/>
    <s v="theater/plays"/>
    <n v="29.764705882352942"/>
    <x v="3"/>
    <x v="3"/>
    <x v="143"/>
    <d v="2011-11-28T06:00:00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b v="1"/>
    <s v="theater/plays"/>
    <n v="46.91959798994975"/>
    <x v="3"/>
    <x v="3"/>
    <x v="144"/>
    <d v="2016-06-19T05:00:00"/>
  </r>
  <r>
    <n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b v="0"/>
    <s v="technology/wearables"/>
    <n v="105.18691588785046"/>
    <x v="2"/>
    <x v="8"/>
    <x v="145"/>
    <d v="2017-08-03T05:00:00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b v="0"/>
    <s v="music/indie rock"/>
    <n v="69.907692307692301"/>
    <x v="1"/>
    <x v="7"/>
    <x v="146"/>
    <d v="2013-02-22T06:00:00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n v="1"/>
    <x v="1"/>
    <x v="1"/>
    <x v="147"/>
    <d v="2018-12-17T06:00:00"/>
  </r>
  <r>
    <n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b v="0"/>
    <s v="music/electric music"/>
    <n v="60.011588275391958"/>
    <x v="1"/>
    <x v="5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b v="0"/>
    <s v="music/indie rock"/>
    <n v="52.006220379146917"/>
    <x v="1"/>
    <x v="7"/>
    <x v="149"/>
    <d v="2017-02-24T06:00:00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b v="0"/>
    <s v="theater/plays"/>
    <n v="31.000176025347649"/>
    <x v="3"/>
    <x v="3"/>
    <x v="150"/>
    <d v="2012-10-25T05:00:00"/>
  </r>
  <r>
    <n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b v="1"/>
    <s v="music/indie rock"/>
    <n v="95.042492917847028"/>
    <x v="1"/>
    <x v="7"/>
    <x v="151"/>
    <d v="2016-06-04T05:00:00"/>
  </r>
  <r>
    <n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b v="0"/>
    <s v="theater/plays"/>
    <n v="75.968174204355108"/>
    <x v="3"/>
    <x v="3"/>
    <x v="152"/>
    <d v="2010-04-09T05:00:00"/>
  </r>
  <r>
    <n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b v="0"/>
    <s v="music/rock"/>
    <n v="71.013192612137203"/>
    <x v="1"/>
    <x v="1"/>
    <x v="153"/>
    <d v="2019-10-29T05:00:00"/>
  </r>
  <r>
    <n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b v="0"/>
    <s v="photography/photography books"/>
    <n v="73.733333333333334"/>
    <x v="7"/>
    <x v="14"/>
    <x v="154"/>
    <d v="2014-01-11T06:00:00"/>
  </r>
  <r>
    <n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b v="0"/>
    <s v="music/rock"/>
    <n v="113.17073170731707"/>
    <x v="1"/>
    <x v="1"/>
    <x v="155"/>
    <d v="2015-12-09T06:00:00"/>
  </r>
  <r>
    <n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b v="1"/>
    <s v="theater/plays"/>
    <n v="105.00933552992861"/>
    <x v="3"/>
    <x v="3"/>
    <x v="156"/>
    <d v="2019-04-14T05:00:00"/>
  </r>
  <r>
    <n v="160"/>
    <s v="Evans Group"/>
    <s v="Stand-alone actuating support"/>
    <n v="8000"/>
    <n v="12985"/>
    <n v="162.3125"/>
    <x v="1"/>
    <n v="164"/>
    <x v="1"/>
    <s v="USD"/>
    <n v="1556341200"/>
    <n v="1557723600"/>
    <b v="0"/>
    <b v="0"/>
    <s v="technology/wearables"/>
    <n v="79.176829268292678"/>
    <x v="2"/>
    <x v="8"/>
    <x v="157"/>
    <d v="2019-05-13T05:00:00"/>
  </r>
  <r>
    <n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b v="1"/>
    <s v="technology/web"/>
    <n v="57.333333333333336"/>
    <x v="2"/>
    <x v="2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b v="0"/>
    <s v="music/rock"/>
    <n v="58.178343949044589"/>
    <x v="1"/>
    <x v="1"/>
    <x v="159"/>
    <d v="2019-01-07T06:00:00"/>
  </r>
  <r>
    <n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b v="1"/>
    <s v="photography/photography books"/>
    <n v="36.032520325203251"/>
    <x v="7"/>
    <x v="14"/>
    <x v="160"/>
    <d v="2017-12-08T06:00:00"/>
  </r>
  <r>
    <n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b v="0"/>
    <s v="theater/plays"/>
    <n v="107.99068767908309"/>
    <x v="3"/>
    <x v="3"/>
    <x v="161"/>
    <d v="2017-10-09T05:00:00"/>
  </r>
  <r>
    <n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b v="0"/>
    <s v="technology/web"/>
    <n v="44.005985634477256"/>
    <x v="2"/>
    <x v="2"/>
    <x v="162"/>
    <d v="2017-09-02T05:00:00"/>
  </r>
  <r>
    <n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b v="0"/>
    <s v="photography/photography books"/>
    <n v="55.077868852459019"/>
    <x v="7"/>
    <x v="14"/>
    <x v="163"/>
    <d v="2010-12-26T06:00:00"/>
  </r>
  <r>
    <n v="167"/>
    <s v="Cruz-Ward"/>
    <s v="Robust content-based emulation"/>
    <n v="2600"/>
    <n v="10804"/>
    <n v="415.53846153846149"/>
    <x v="1"/>
    <n v="146"/>
    <x v="2"/>
    <s v="AUD"/>
    <n v="1370840400"/>
    <n v="1371704400"/>
    <b v="0"/>
    <b v="0"/>
    <s v="theater/plays"/>
    <n v="74"/>
    <x v="3"/>
    <x v="3"/>
    <x v="164"/>
    <d v="2013-06-20T05:00:00"/>
  </r>
  <r>
    <n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b v="1"/>
    <s v="music/indie rock"/>
    <n v="41.996858638743454"/>
    <x v="1"/>
    <x v="7"/>
    <x v="165"/>
    <d v="2019-03-17T05:00:00"/>
  </r>
  <r>
    <n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b v="1"/>
    <s v="film &amp; video/shorts"/>
    <n v="77.988161010260455"/>
    <x v="4"/>
    <x v="12"/>
    <x v="166"/>
    <d v="2012-07-15T05:00:00"/>
  </r>
  <r>
    <n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b v="0"/>
    <s v="music/indie rock"/>
    <n v="82.507462686567166"/>
    <x v="1"/>
    <x v="7"/>
    <x v="167"/>
    <d v="2017-08-10T05:00:00"/>
  </r>
  <r>
    <n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b v="0"/>
    <s v="publishing/translations"/>
    <n v="104.2"/>
    <x v="5"/>
    <x v="18"/>
    <x v="168"/>
    <d v="2014-04-11T05:00:00"/>
  </r>
  <r>
    <n v="172"/>
    <s v="Nixon Inc"/>
    <s v="Centralized national firmware"/>
    <n v="800"/>
    <n v="663"/>
    <n v="82.875"/>
    <x v="0"/>
    <n v="26"/>
    <x v="1"/>
    <s v="USD"/>
    <n v="1405746000"/>
    <n v="1407042000"/>
    <b v="0"/>
    <b v="1"/>
    <s v="film &amp; video/documentary"/>
    <n v="25.5"/>
    <x v="4"/>
    <x v="4"/>
    <x v="169"/>
    <d v="2014-08-03T05:00:00"/>
  </r>
  <r>
    <n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b v="0"/>
    <s v="theater/plays"/>
    <n v="100.98334401024984"/>
    <x v="3"/>
    <x v="3"/>
    <x v="170"/>
    <d v="2013-05-24T05:00:00"/>
  </r>
  <r>
    <n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b v="1"/>
    <s v="technology/wearables"/>
    <n v="111.83333333333333"/>
    <x v="2"/>
    <x v="8"/>
    <x v="171"/>
    <d v="2015-10-06T05:00:00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b v="0"/>
    <s v="theater/plays"/>
    <n v="41.999115044247787"/>
    <x v="3"/>
    <x v="3"/>
    <x v="172"/>
    <d v="2016-09-19T05:00:00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b v="0"/>
    <s v="theater/plays"/>
    <n v="110.05115089514067"/>
    <x v="3"/>
    <x v="3"/>
    <x v="173"/>
    <d v="2016-09-12T05:00:00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b v="0"/>
    <s v="theater/plays"/>
    <n v="58.997079225994888"/>
    <x v="3"/>
    <x v="3"/>
    <x v="174"/>
    <d v="2010-12-10T06:00:00"/>
  </r>
  <r>
    <n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b v="0"/>
    <s v="food/food trucks"/>
    <n v="32.985714285714288"/>
    <x v="0"/>
    <x v="0"/>
    <x v="175"/>
    <d v="2017-09-30T05:00:00"/>
  </r>
  <r>
    <n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b v="1"/>
    <s v="theater/plays"/>
    <n v="45.005654509471306"/>
    <x v="3"/>
    <x v="3"/>
    <x v="176"/>
    <d v="2013-03-18T05:00:00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b v="0"/>
    <s v="technology/wearables"/>
    <n v="81.98196487897485"/>
    <x v="2"/>
    <x v="8"/>
    <x v="177"/>
    <d v="2010-03-27T05:00:00"/>
  </r>
  <r>
    <n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b v="0"/>
    <s v="technology/web"/>
    <n v="39.080882352941174"/>
    <x v="2"/>
    <x v="2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s v="theater/plays"/>
    <n v="58.996383363471971"/>
    <x v="3"/>
    <x v="3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b v="0"/>
    <s v="music/rock"/>
    <n v="40.988372093023258"/>
    <x v="1"/>
    <x v="1"/>
    <x v="180"/>
    <d v="2010-09-22T05:00:00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b v="0"/>
    <s v="theater/plays"/>
    <n v="31.029411764705884"/>
    <x v="3"/>
    <x v="3"/>
    <x v="181"/>
    <d v="2019-05-04T05:00:00"/>
  </r>
  <r>
    <n v="185"/>
    <s v="Bailey PLC"/>
    <s v="Innovative actuating conglomeration"/>
    <n v="1000"/>
    <n v="718"/>
    <n v="71.8"/>
    <x v="0"/>
    <n v="19"/>
    <x v="1"/>
    <s v="USD"/>
    <n v="1526187600"/>
    <n v="1527138000"/>
    <b v="0"/>
    <b v="0"/>
    <s v="film &amp; video/television"/>
    <n v="37.789473684210527"/>
    <x v="4"/>
    <x v="19"/>
    <x v="182"/>
    <d v="2018-05-24T05:00:00"/>
  </r>
  <r>
    <n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b v="0"/>
    <s v="theater/plays"/>
    <n v="32.006772009029348"/>
    <x v="3"/>
    <x v="3"/>
    <x v="183"/>
    <d v="2014-06-07T05:00:00"/>
  </r>
  <r>
    <n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b v="1"/>
    <s v="film &amp; video/shorts"/>
    <n v="95.966712898751737"/>
    <x v="4"/>
    <x v="12"/>
    <x v="184"/>
    <d v="2013-03-23T05:00:00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b v="0"/>
    <s v="theater/plays"/>
    <n v="75"/>
    <x v="3"/>
    <x v="3"/>
    <x v="185"/>
    <d v="2014-12-03T06:00:00"/>
  </r>
  <r>
    <n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b v="0"/>
    <s v="theater/plays"/>
    <n v="102.0498866213152"/>
    <x v="3"/>
    <x v="3"/>
    <x v="186"/>
    <d v="2016-03-04T06:00:00"/>
  </r>
  <r>
    <n v="190"/>
    <s v="Cook LLC"/>
    <s v="Up-sized dynamic throughput"/>
    <n v="3700"/>
    <n v="2538"/>
    <n v="68.594594594594597"/>
    <x v="0"/>
    <n v="24"/>
    <x v="1"/>
    <s v="USD"/>
    <n v="1370322000"/>
    <n v="1370408400"/>
    <b v="0"/>
    <b v="1"/>
    <s v="theater/plays"/>
    <n v="105.75"/>
    <x v="3"/>
    <x v="3"/>
    <x v="187"/>
    <d v="2013-06-05T05:00:00"/>
  </r>
  <r>
    <n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b v="0"/>
    <s v="theater/plays"/>
    <n v="37.069767441860463"/>
    <x v="3"/>
    <x v="3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b v="0"/>
    <s v="music/rock"/>
    <n v="35.049382716049379"/>
    <x v="1"/>
    <x v="1"/>
    <x v="189"/>
    <d v="2014-07-01T05:00:00"/>
  </r>
  <r>
    <n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b v="0"/>
    <s v="music/indie rock"/>
    <n v="46.338461538461537"/>
    <x v="1"/>
    <x v="7"/>
    <x v="190"/>
    <d v="2018-04-12T05:00:00"/>
  </r>
  <r>
    <n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b v="0"/>
    <s v="music/metal"/>
    <n v="69.174603174603178"/>
    <x v="1"/>
    <x v="16"/>
    <x v="191"/>
    <d v="2015-09-30T05:00:00"/>
  </r>
  <r>
    <n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b v="0"/>
    <s v="music/electric music"/>
    <n v="109.07824427480917"/>
    <x v="1"/>
    <x v="5"/>
    <x v="192"/>
    <d v="2018-08-05T05:00:00"/>
  </r>
  <r>
    <n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b v="0"/>
    <s v="technology/wearables"/>
    <n v="51.78"/>
    <x v="2"/>
    <x v="8"/>
    <x v="173"/>
    <d v="2016-09-22T05:00:00"/>
  </r>
  <r>
    <n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b v="0"/>
    <s v="film &amp; video/drama"/>
    <n v="82.010055304172951"/>
    <x v="4"/>
    <x v="6"/>
    <x v="193"/>
    <d v="2017-07-07T05:00:00"/>
  </r>
  <r>
    <n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b v="0"/>
    <s v="music/electric music"/>
    <n v="35.958333333333336"/>
    <x v="1"/>
    <x v="5"/>
    <x v="194"/>
    <d v="2010-09-04T05:00:00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b v="0"/>
    <s v="music/rock"/>
    <n v="74.461538461538467"/>
    <x v="1"/>
    <x v="1"/>
    <x v="195"/>
    <d v="2015-07-11T05:00:00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n v="2"/>
    <x v="3"/>
    <x v="3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b v="0"/>
    <s v="technology/web"/>
    <n v="91.114649681528661"/>
    <x v="2"/>
    <x v="2"/>
    <x v="196"/>
    <d v="2014-08-12T05:00:00"/>
  </r>
  <r>
    <n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b v="0"/>
    <s v="food/food trucks"/>
    <n v="79.792682926829272"/>
    <x v="0"/>
    <x v="0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s v="theater/plays"/>
    <n v="42.999777678968428"/>
    <x v="3"/>
    <x v="3"/>
    <x v="198"/>
    <d v="2017-01-19T06:00:00"/>
  </r>
  <r>
    <n v="204"/>
    <s v="Daniel-Luna"/>
    <s v="Mandatory multimedia leverage"/>
    <n v="75000"/>
    <n v="2529"/>
    <n v="3.3719999999999999"/>
    <x v="0"/>
    <n v="40"/>
    <x v="1"/>
    <s v="USD"/>
    <n v="1301806800"/>
    <n v="1302670800"/>
    <b v="0"/>
    <b v="0"/>
    <s v="music/jazz"/>
    <n v="63.225000000000001"/>
    <x v="1"/>
    <x v="17"/>
    <x v="199"/>
    <d v="2011-04-13T05:00:00"/>
  </r>
  <r>
    <n v="205"/>
    <s v="Weaver-Marquez"/>
    <s v="Focused analyzing circuit"/>
    <n v="1300"/>
    <n v="5614"/>
    <n v="431.84615384615387"/>
    <x v="1"/>
    <n v="80"/>
    <x v="1"/>
    <s v="USD"/>
    <n v="1539752400"/>
    <n v="1540789200"/>
    <b v="1"/>
    <b v="0"/>
    <s v="theater/plays"/>
    <n v="70.174999999999997"/>
    <x v="3"/>
    <x v="3"/>
    <x v="200"/>
    <d v="2018-10-29T05:00:00"/>
  </r>
  <r>
    <n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b v="0"/>
    <s v="publishing/fiction"/>
    <n v="61.333333333333336"/>
    <x v="5"/>
    <x v="13"/>
    <x v="201"/>
    <d v="2010-03-08T06:00:00"/>
  </r>
  <r>
    <n v="207"/>
    <s v="Carney-Anderson"/>
    <s v="Digitized 5thgeneration knowledgebase"/>
    <n v="1000"/>
    <n v="4257"/>
    <n v="425.7"/>
    <x v="1"/>
    <n v="43"/>
    <x v="1"/>
    <s v="USD"/>
    <n v="1535432400"/>
    <n v="1537160400"/>
    <b v="0"/>
    <b v="1"/>
    <s v="music/rock"/>
    <n v="99"/>
    <x v="1"/>
    <x v="1"/>
    <x v="202"/>
    <d v="2018-09-17T05:00:00"/>
  </r>
  <r>
    <n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b v="0"/>
    <s v="film &amp; video/documentary"/>
    <n v="96.984900146127615"/>
    <x v="4"/>
    <x v="4"/>
    <x v="203"/>
    <d v="2017-12-03T06:00:00"/>
  </r>
  <r>
    <n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b v="0"/>
    <s v="film &amp; video/documentary"/>
    <n v="51.004950495049506"/>
    <x v="4"/>
    <x v="4"/>
    <x v="204"/>
    <d v="2016-05-13T05:00:00"/>
  </r>
  <r>
    <n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b v="0"/>
    <s v="film &amp; video/science fiction"/>
    <n v="28.044247787610619"/>
    <x v="4"/>
    <x v="22"/>
    <x v="205"/>
    <d v="2017-03-30T05:00:00"/>
  </r>
  <r>
    <n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b v="0"/>
    <s v="theater/plays"/>
    <n v="60.984615384615381"/>
    <x v="3"/>
    <x v="3"/>
    <x v="206"/>
    <d v="2013-09-20T05:00:00"/>
  </r>
  <r>
    <n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b v="0"/>
    <s v="theater/plays"/>
    <n v="73.214285714285708"/>
    <x v="3"/>
    <x v="3"/>
    <x v="207"/>
    <d v="2020-01-30T06:00:00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b v="1"/>
    <s v="music/indie rock"/>
    <n v="39.997435299603637"/>
    <x v="1"/>
    <x v="7"/>
    <x v="208"/>
    <d v="2010-11-14T06:00:00"/>
  </r>
  <r>
    <n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b v="0"/>
    <s v="music/rock"/>
    <n v="86.812121212121212"/>
    <x v="1"/>
    <x v="1"/>
    <x v="209"/>
    <d v="2010-08-25T05:00:00"/>
  </r>
  <r>
    <n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b v="0"/>
    <s v="theater/plays"/>
    <n v="42.125874125874127"/>
    <x v="3"/>
    <x v="3"/>
    <x v="210"/>
    <d v="2019-02-15T06:00:00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b v="0"/>
    <s v="theater/plays"/>
    <n v="103.97851239669421"/>
    <x v="3"/>
    <x v="3"/>
    <x v="211"/>
    <d v="2011-11-24T06:00:00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b v="0"/>
    <s v="film &amp; video/science fiction"/>
    <n v="62.003211991434689"/>
    <x v="4"/>
    <x v="22"/>
    <x v="212"/>
    <d v="2019-05-07T05:00:00"/>
  </r>
  <r>
    <n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b v="1"/>
    <s v="film &amp; video/shorts"/>
    <n v="31.005037783375315"/>
    <x v="4"/>
    <x v="12"/>
    <x v="213"/>
    <d v="2011-12-15T06:00:00"/>
  </r>
  <r>
    <n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b v="0"/>
    <s v="film &amp; video/animation"/>
    <n v="89.991552956465242"/>
    <x v="4"/>
    <x v="10"/>
    <x v="214"/>
    <d v="2012-08-28T05:00:00"/>
  </r>
  <r>
    <n v="220"/>
    <s v="Owens-Le"/>
    <s v="Focused composite approach"/>
    <n v="7900"/>
    <n v="667"/>
    <n v="8.4430379746835449"/>
    <x v="0"/>
    <n v="17"/>
    <x v="1"/>
    <s v="USD"/>
    <n v="1309496400"/>
    <n v="1311051600"/>
    <b v="1"/>
    <b v="0"/>
    <s v="theater/plays"/>
    <n v="39.235294117647058"/>
    <x v="3"/>
    <x v="3"/>
    <x v="215"/>
    <d v="2011-07-19T05:00:00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s v="food/food trucks"/>
    <n v="54.993116108306566"/>
    <x v="0"/>
    <x v="0"/>
    <x v="216"/>
    <d v="2012-06-23T05:00:00"/>
  </r>
  <r>
    <n v="222"/>
    <s v="Johnson LLC"/>
    <s v="Cross-group cohesive circuit"/>
    <n v="4800"/>
    <n v="6623"/>
    <n v="137.97916666666669"/>
    <x v="1"/>
    <n v="138"/>
    <x v="1"/>
    <s v="USD"/>
    <n v="1412226000"/>
    <n v="1412312400"/>
    <b v="0"/>
    <b v="0"/>
    <s v="photography/photography books"/>
    <n v="47.992753623188406"/>
    <x v="7"/>
    <x v="14"/>
    <x v="217"/>
    <d v="2014-10-03T05:00:00"/>
  </r>
  <r>
    <n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b v="0"/>
    <s v="theater/plays"/>
    <n v="87.966702470461868"/>
    <x v="3"/>
    <x v="3"/>
    <x v="218"/>
    <d v="2016-03-30T05:00:00"/>
  </r>
  <r>
    <n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b v="0"/>
    <s v="film &amp; video/science fiction"/>
    <n v="51.999165275459099"/>
    <x v="4"/>
    <x v="22"/>
    <x v="219"/>
    <d v="2014-11-08T06:00:00"/>
  </r>
  <r>
    <n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b v="0"/>
    <s v="music/rock"/>
    <n v="29.999659863945578"/>
    <x v="1"/>
    <x v="1"/>
    <x v="220"/>
    <d v="2014-05-03T05:00:00"/>
  </r>
  <r>
    <n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b v="0"/>
    <s v="photography/photography books"/>
    <n v="98.205357142857139"/>
    <x v="7"/>
    <x v="14"/>
    <x v="221"/>
    <d v="2010-05-15T05:00:00"/>
  </r>
  <r>
    <n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b v="0"/>
    <s v="games/mobile games"/>
    <n v="108.96182396606575"/>
    <x v="6"/>
    <x v="20"/>
    <x v="222"/>
    <d v="2015-05-21T05:00:00"/>
  </r>
  <r>
    <n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b v="0"/>
    <s v="film &amp; video/animation"/>
    <n v="66.998379254457049"/>
    <x v="4"/>
    <x v="10"/>
    <x v="172"/>
    <d v="2016-09-25T05:00:00"/>
  </r>
  <r>
    <n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b v="1"/>
    <s v="games/mobile games"/>
    <n v="64.99333594668758"/>
    <x v="6"/>
    <x v="20"/>
    <x v="223"/>
    <d v="2017-07-19T05:00:00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b v="0"/>
    <s v="games/video games"/>
    <n v="99.841584158415841"/>
    <x v="6"/>
    <x v="11"/>
    <x v="224"/>
    <d v="2019-12-06T06:00:00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b v="0"/>
    <s v="theater/plays"/>
    <n v="82.432835820895519"/>
    <x v="3"/>
    <x v="3"/>
    <x v="225"/>
    <d v="2013-07-18T05:00:00"/>
  </r>
  <r>
    <n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b v="0"/>
    <s v="theater/plays"/>
    <n v="63.293478260869563"/>
    <x v="3"/>
    <x v="3"/>
    <x v="226"/>
    <d v="2016-07-26T05:00:00"/>
  </r>
  <r>
    <n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b v="0"/>
    <s v="film &amp; video/animation"/>
    <n v="96.774193548387103"/>
    <x v="4"/>
    <x v="10"/>
    <x v="227"/>
    <d v="2011-06-28T05:00:00"/>
  </r>
  <r>
    <n v="234"/>
    <s v="Mendoza-Parker"/>
    <s v="Enterprise-wide motivating matrices"/>
    <n v="7500"/>
    <n v="8181"/>
    <n v="109.08"/>
    <x v="1"/>
    <n v="149"/>
    <x v="6"/>
    <s v="EUR"/>
    <n v="1503378000"/>
    <n v="1503982800"/>
    <b v="0"/>
    <b v="1"/>
    <s v="games/video games"/>
    <n v="54.906040268456373"/>
    <x v="6"/>
    <x v="11"/>
    <x v="228"/>
    <d v="2017-08-29T05:00:00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b v="0"/>
    <s v="film &amp; video/animation"/>
    <n v="39.010869565217391"/>
    <x v="4"/>
    <x v="10"/>
    <x v="229"/>
    <d v="2017-02-18T06:00:00"/>
  </r>
  <r>
    <n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b v="1"/>
    <s v="music/rock"/>
    <n v="75.84210526315789"/>
    <x v="1"/>
    <x v="1"/>
    <x v="230"/>
    <d v="2019-07-02T05:00:00"/>
  </r>
  <r>
    <n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b v="0"/>
    <s v="film &amp; video/animation"/>
    <n v="45.051671732522799"/>
    <x v="4"/>
    <x v="10"/>
    <x v="231"/>
    <d v="2014-04-27T05:00:00"/>
  </r>
  <r>
    <n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b v="1"/>
    <s v="theater/plays"/>
    <n v="104.51546391752578"/>
    <x v="3"/>
    <x v="3"/>
    <x v="232"/>
    <d v="2018-01-08T06:00:00"/>
  </r>
  <r>
    <n v="239"/>
    <s v="Mason-Sanders"/>
    <s v="Networked web-enabled instruction set"/>
    <n v="3200"/>
    <n v="3127"/>
    <n v="97.71875"/>
    <x v="0"/>
    <n v="41"/>
    <x v="1"/>
    <s v="USD"/>
    <n v="1440824400"/>
    <n v="1441170000"/>
    <b v="0"/>
    <b v="0"/>
    <s v="technology/wearables"/>
    <n v="76.268292682926827"/>
    <x v="2"/>
    <x v="8"/>
    <x v="233"/>
    <d v="2015-09-02T05:00:00"/>
  </r>
  <r>
    <n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b v="0"/>
    <s v="theater/plays"/>
    <n v="69.015695067264573"/>
    <x v="3"/>
    <x v="3"/>
    <x v="194"/>
    <d v="2010-08-07T05:00:00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b v="1"/>
    <s v="publishing/nonfiction"/>
    <n v="101.97684085510689"/>
    <x v="5"/>
    <x v="9"/>
    <x v="234"/>
    <d v="2014-04-23T05:00:00"/>
  </r>
  <r>
    <n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b v="1"/>
    <s v="music/rock"/>
    <n v="42.915999999999997"/>
    <x v="1"/>
    <x v="1"/>
    <x v="235"/>
    <d v="2017-05-20T05:00:00"/>
  </r>
  <r>
    <n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b v="0"/>
    <s v="theater/plays"/>
    <n v="43.025210084033617"/>
    <x v="3"/>
    <x v="3"/>
    <x v="236"/>
    <d v="2018-03-07T06:00:00"/>
  </r>
  <r>
    <n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b v="0"/>
    <s v="theater/plays"/>
    <n v="75.245283018867923"/>
    <x v="3"/>
    <x v="3"/>
    <x v="237"/>
    <d v="2014-09-04T05:00:00"/>
  </r>
  <r>
    <n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b v="0"/>
    <s v="theater/plays"/>
    <n v="69.023364485981304"/>
    <x v="3"/>
    <x v="3"/>
    <x v="238"/>
    <d v="2014-04-08T05:00:00"/>
  </r>
  <r>
    <n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b v="0"/>
    <s v="technology/web"/>
    <n v="65.986486486486484"/>
    <x v="2"/>
    <x v="2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b v="1"/>
    <s v="publishing/fiction"/>
    <n v="98.013800424628457"/>
    <x v="5"/>
    <x v="13"/>
    <x v="240"/>
    <d v="2017-01-06T06:00:00"/>
  </r>
  <r>
    <n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b v="0"/>
    <s v="games/mobile games"/>
    <n v="60.105504587155963"/>
    <x v="6"/>
    <x v="20"/>
    <x v="241"/>
    <d v="2015-01-05T06:00:00"/>
  </r>
  <r>
    <n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b v="0"/>
    <s v="publishing/translations"/>
    <n v="26.000773395204948"/>
    <x v="5"/>
    <x v="18"/>
    <x v="242"/>
    <d v="2015-01-09T06:00:00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n v="3"/>
    <x v="1"/>
    <x v="1"/>
    <x v="67"/>
    <d v="2010-03-01T06:00:00"/>
  </r>
  <r>
    <n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b v="0"/>
    <s v="theater/plays"/>
    <n v="38.019801980198018"/>
    <x v="3"/>
    <x v="3"/>
    <x v="243"/>
    <d v="2012-12-11T06:00:00"/>
  </r>
  <r>
    <n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b v="0"/>
    <s v="theater/plays"/>
    <n v="106.15254237288136"/>
    <x v="3"/>
    <x v="3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b v="0"/>
    <s v="film &amp; video/drama"/>
    <n v="81.019475655430711"/>
    <x v="4"/>
    <x v="6"/>
    <x v="245"/>
    <d v="2011-04-20T05:00:00"/>
  </r>
  <r>
    <n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b v="0"/>
    <s v="publishing/nonfiction"/>
    <n v="96.647727272727266"/>
    <x v="5"/>
    <x v="9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b v="1"/>
    <s v="music/rock"/>
    <n v="57.003535651149086"/>
    <x v="1"/>
    <x v="1"/>
    <x v="247"/>
    <d v="2011-02-21T06:00:00"/>
  </r>
  <r>
    <n v="256"/>
    <s v="Smith-Reid"/>
    <s v="Optimized actuating toolset"/>
    <n v="4100"/>
    <n v="959"/>
    <n v="23.390243902439025"/>
    <x v="0"/>
    <n v="15"/>
    <x v="4"/>
    <s v="GBP"/>
    <n v="1453615200"/>
    <n v="1456812000"/>
    <b v="0"/>
    <b v="0"/>
    <s v="music/rock"/>
    <n v="63.93333333333333"/>
    <x v="1"/>
    <x v="1"/>
    <x v="248"/>
    <d v="2016-03-01T06:00:00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n v="90.456521739130437"/>
    <x v="3"/>
    <x v="3"/>
    <x v="249"/>
    <d v="2013-03-19T05:00:00"/>
  </r>
  <r>
    <n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b v="1"/>
    <s v="theater/plays"/>
    <n v="72.172043010752688"/>
    <x v="3"/>
    <x v="3"/>
    <x v="250"/>
    <d v="2016-12-28T06:00:00"/>
  </r>
  <r>
    <n v="259"/>
    <s v="Watkins Ltd"/>
    <s v="Multi-channeled responsive implementation"/>
    <n v="1800"/>
    <n v="10755"/>
    <n v="597.5"/>
    <x v="1"/>
    <n v="138"/>
    <x v="1"/>
    <s v="USD"/>
    <n v="1354946400"/>
    <n v="1356588000"/>
    <b v="1"/>
    <b v="0"/>
    <s v="photography/photography books"/>
    <n v="77.934782608695656"/>
    <x v="7"/>
    <x v="14"/>
    <x v="251"/>
    <d v="2012-12-27T06:00:00"/>
  </r>
  <r>
    <n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b v="0"/>
    <s v="music/rock"/>
    <n v="38.065134099616856"/>
    <x v="1"/>
    <x v="1"/>
    <x v="136"/>
    <d v="2012-10-10T05:00:00"/>
  </r>
  <r>
    <n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b v="1"/>
    <s v="music/rock"/>
    <n v="57.936123348017624"/>
    <x v="1"/>
    <x v="1"/>
    <x v="252"/>
    <d v="2010-08-29T05:00:00"/>
  </r>
  <r>
    <n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b v="1"/>
    <s v="music/indie rock"/>
    <n v="49.794392523364486"/>
    <x v="1"/>
    <x v="7"/>
    <x v="253"/>
    <d v="2011-05-01T05:00:00"/>
  </r>
  <r>
    <n v="263"/>
    <s v="Walker Ltd"/>
    <s v="Organic eco-centric success"/>
    <n v="2900"/>
    <n v="10756"/>
    <n v="370.89655172413791"/>
    <x v="1"/>
    <n v="199"/>
    <x v="1"/>
    <s v="USD"/>
    <n v="1263016800"/>
    <n v="1263016800"/>
    <b v="0"/>
    <b v="0"/>
    <s v="photography/photography books"/>
    <n v="54.050251256281406"/>
    <x v="7"/>
    <x v="14"/>
    <x v="254"/>
    <d v="2010-01-09T06:00:00"/>
  </r>
  <r>
    <n v="264"/>
    <s v="Gordon PLC"/>
    <s v="Virtual reciprocal policy"/>
    <n v="45600"/>
    <n v="165375"/>
    <n v="362.66447368421052"/>
    <x v="1"/>
    <n v="5512"/>
    <x v="1"/>
    <s v="USD"/>
    <n v="1360648800"/>
    <n v="1362031200"/>
    <b v="0"/>
    <b v="0"/>
    <s v="theater/plays"/>
    <n v="30.002721335268504"/>
    <x v="3"/>
    <x v="3"/>
    <x v="255"/>
    <d v="2013-02-28T06:00:00"/>
  </r>
  <r>
    <n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b v="0"/>
    <s v="theater/plays"/>
    <n v="70.127906976744185"/>
    <x v="3"/>
    <x v="3"/>
    <x v="256"/>
    <d v="2016-02-16T06:00:00"/>
  </r>
  <r>
    <n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b v="1"/>
    <s v="music/jazz"/>
    <n v="26.996228786926462"/>
    <x v="1"/>
    <x v="17"/>
    <x v="257"/>
    <d v="2014-12-10T06:00:00"/>
  </r>
  <r>
    <n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b v="0"/>
    <s v="theater/plays"/>
    <n v="51.990606936416185"/>
    <x v="3"/>
    <x v="3"/>
    <x v="258"/>
    <d v="2012-11-09T06:00:00"/>
  </r>
  <r>
    <n v="268"/>
    <s v="Brown-Mckee"/>
    <s v="Networked optimal productivity"/>
    <n v="1500"/>
    <n v="2708"/>
    <n v="180.53333333333333"/>
    <x v="1"/>
    <n v="48"/>
    <x v="1"/>
    <s v="USD"/>
    <n v="1349326800"/>
    <n v="1353304800"/>
    <b v="0"/>
    <b v="0"/>
    <s v="film &amp; video/documentary"/>
    <n v="56.416666666666664"/>
    <x v="4"/>
    <x v="4"/>
    <x v="259"/>
    <d v="2012-11-19T06:00:00"/>
  </r>
  <r>
    <n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b v="0"/>
    <s v="film &amp; video/television"/>
    <n v="101.63218390804597"/>
    <x v="4"/>
    <x v="19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b v="0"/>
    <s v="games/video games"/>
    <n v="25.005291005291006"/>
    <x v="6"/>
    <x v="11"/>
    <x v="261"/>
    <d v="2010-12-04T06:00:00"/>
  </r>
  <r>
    <n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b v="0"/>
    <s v="photography/photography books"/>
    <n v="32.016393442622949"/>
    <x v="7"/>
    <x v="14"/>
    <x v="262"/>
    <d v="2016-01-07T06:00:00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b v="1"/>
    <s v="theater/plays"/>
    <n v="82.021647307286173"/>
    <x v="3"/>
    <x v="3"/>
    <x v="263"/>
    <d v="2019-08-04T05:00:00"/>
  </r>
  <r>
    <n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b v="0"/>
    <s v="theater/plays"/>
    <n v="37.957446808510639"/>
    <x v="3"/>
    <x v="3"/>
    <x v="264"/>
    <d v="2017-09-20T05:00:00"/>
  </r>
  <r>
    <n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b v="0"/>
    <s v="theater/plays"/>
    <n v="51.533333333333331"/>
    <x v="3"/>
    <x v="3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b v="0"/>
    <s v="publishing/translations"/>
    <n v="81.198275862068968"/>
    <x v="5"/>
    <x v="18"/>
    <x v="266"/>
    <d v="2019-04-14T05:00:00"/>
  </r>
  <r>
    <n v="276"/>
    <s v="Fields Ltd"/>
    <s v="Front-line foreground project"/>
    <n v="5500"/>
    <n v="5324"/>
    <n v="96.8"/>
    <x v="0"/>
    <n v="133"/>
    <x v="1"/>
    <s v="USD"/>
    <n v="1334811600"/>
    <n v="1335243600"/>
    <b v="0"/>
    <b v="1"/>
    <s v="games/video games"/>
    <n v="40.030075187969928"/>
    <x v="6"/>
    <x v="11"/>
    <x v="267"/>
    <d v="2012-04-24T05:00:00"/>
  </r>
  <r>
    <n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b v="0"/>
    <s v="theater/plays"/>
    <n v="89.939759036144579"/>
    <x v="3"/>
    <x v="3"/>
    <x v="268"/>
    <d v="2010-07-21T05:00:00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b v="0"/>
    <s v="technology/web"/>
    <n v="96.692307692307693"/>
    <x v="2"/>
    <x v="2"/>
    <x v="269"/>
    <d v="2012-12-21T06:00:00"/>
  </r>
  <r>
    <n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b v="0"/>
    <s v="theater/plays"/>
    <n v="25.010989010989011"/>
    <x v="3"/>
    <x v="3"/>
    <x v="270"/>
    <d v="2018-09-06T05:00:00"/>
  </r>
  <r>
    <n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b v="0"/>
    <s v="film &amp; video/animation"/>
    <n v="36.987277353689571"/>
    <x v="4"/>
    <x v="10"/>
    <x v="271"/>
    <d v="2017-11-27T06:00:00"/>
  </r>
  <r>
    <n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b v="1"/>
    <s v="theater/plays"/>
    <n v="73.012609117361791"/>
    <x v="3"/>
    <x v="3"/>
    <x v="272"/>
    <d v="2012-04-01T05:00:00"/>
  </r>
  <r>
    <n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b v="1"/>
    <s v="film &amp; video/television"/>
    <n v="68.240601503759393"/>
    <x v="4"/>
    <x v="19"/>
    <x v="73"/>
    <d v="2016-12-03T06:00:00"/>
  </r>
  <r>
    <n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b v="0"/>
    <s v="music/rock"/>
    <n v="52.310344827586206"/>
    <x v="1"/>
    <x v="1"/>
    <x v="273"/>
    <d v="2016-06-04T05:00:00"/>
  </r>
  <r>
    <n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b v="0"/>
    <s v="technology/web"/>
    <n v="61.765151515151516"/>
    <x v="2"/>
    <x v="2"/>
    <x v="274"/>
    <d v="2012-05-06T05:00:00"/>
  </r>
  <r>
    <n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b v="0"/>
    <s v="theater/plays"/>
    <n v="25.027559055118111"/>
    <x v="3"/>
    <x v="3"/>
    <x v="275"/>
    <d v="2016-10-18T05:00:00"/>
  </r>
  <r>
    <n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b v="0"/>
    <s v="theater/plays"/>
    <n v="106.28804347826087"/>
    <x v="3"/>
    <x v="3"/>
    <x v="276"/>
    <d v="2016-11-30T06:00:00"/>
  </r>
  <r>
    <n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b v="0"/>
    <s v="music/electric music"/>
    <n v="75.07386363636364"/>
    <x v="1"/>
    <x v="5"/>
    <x v="277"/>
    <d v="2015-04-28T05:00:00"/>
  </r>
  <r>
    <n v="288"/>
    <s v="Garcia Ltd"/>
    <s v="Secured global success"/>
    <n v="5600"/>
    <n v="5476"/>
    <n v="97.785714285714292"/>
    <x v="0"/>
    <n v="137"/>
    <x v="3"/>
    <s v="DKK"/>
    <n v="1331701200"/>
    <n v="1331787600"/>
    <b v="0"/>
    <b v="1"/>
    <s v="music/metal"/>
    <n v="39.970802919708028"/>
    <x v="1"/>
    <x v="16"/>
    <x v="278"/>
    <d v="2012-03-15T05:00:00"/>
  </r>
  <r>
    <n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b v="0"/>
    <s v="theater/plays"/>
    <n v="39.982195845697326"/>
    <x v="3"/>
    <x v="3"/>
    <x v="279"/>
    <d v="2015-08-06T05:00:00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b v="1"/>
    <s v="film &amp; video/documentary"/>
    <n v="101.01541850220265"/>
    <x v="4"/>
    <x v="4"/>
    <x v="280"/>
    <d v="2013-06-11T05:00:00"/>
  </r>
  <r>
    <n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b v="0"/>
    <s v="technology/web"/>
    <n v="76.813084112149539"/>
    <x v="2"/>
    <x v="2"/>
    <x v="281"/>
    <d v="2011-10-19T05:00:00"/>
  </r>
  <r>
    <n v="292"/>
    <s v="Ho-Harris"/>
    <s v="Versatile cohesive encoding"/>
    <n v="7300"/>
    <n v="717"/>
    <n v="9.8219178082191778"/>
    <x v="0"/>
    <n v="10"/>
    <x v="1"/>
    <s v="USD"/>
    <n v="1331874000"/>
    <n v="1333429200"/>
    <b v="0"/>
    <b v="0"/>
    <s v="food/food trucks"/>
    <n v="71.7"/>
    <x v="0"/>
    <x v="0"/>
    <x v="282"/>
    <d v="2012-04-03T05:00:00"/>
  </r>
  <r>
    <n v="293"/>
    <s v="Ross Group"/>
    <s v="Organized executive solution"/>
    <n v="6500"/>
    <n v="1065"/>
    <n v="16.384615384615383"/>
    <x v="3"/>
    <n v="32"/>
    <x v="6"/>
    <s v="EUR"/>
    <n v="1286254800"/>
    <n v="1287032400"/>
    <b v="0"/>
    <b v="0"/>
    <s v="theater/plays"/>
    <n v="33.28125"/>
    <x v="3"/>
    <x v="3"/>
    <x v="283"/>
    <d v="2010-10-14T05:00:00"/>
  </r>
  <r>
    <n v="294"/>
    <s v="Turner-Davis"/>
    <s v="Automated local emulation"/>
    <n v="600"/>
    <n v="8038"/>
    <n v="1339.6666666666667"/>
    <x v="1"/>
    <n v="183"/>
    <x v="1"/>
    <s v="USD"/>
    <n v="1540530000"/>
    <n v="1541570400"/>
    <b v="0"/>
    <b v="0"/>
    <s v="theater/plays"/>
    <n v="43.923497267759565"/>
    <x v="3"/>
    <x v="3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b v="0"/>
    <s v="theater/plays"/>
    <n v="36.004712041884815"/>
    <x v="3"/>
    <x v="3"/>
    <x v="285"/>
    <d v="2013-11-09T06:00:00"/>
  </r>
  <r>
    <n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b v="0"/>
    <s v="theater/plays"/>
    <n v="88.21052631578948"/>
    <x v="3"/>
    <x v="3"/>
    <x v="286"/>
    <d v="2019-02-19T06:00:00"/>
  </r>
  <r>
    <n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b v="1"/>
    <s v="theater/plays"/>
    <n v="65.240384615384613"/>
    <x v="3"/>
    <x v="3"/>
    <x v="287"/>
    <d v="2014-01-23T06:00:00"/>
  </r>
  <r>
    <n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b v="1"/>
    <s v="music/rock"/>
    <n v="69.958333333333329"/>
    <x v="1"/>
    <x v="1"/>
    <x v="288"/>
    <d v="2016-03-15T05:00:00"/>
  </r>
  <r>
    <n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b v="0"/>
    <s v="food/food trucks"/>
    <n v="39.877551020408163"/>
    <x v="0"/>
    <x v="0"/>
    <x v="289"/>
    <d v="2016-04-28T05:00:00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n v="5"/>
    <x v="5"/>
    <x v="9"/>
    <x v="290"/>
    <d v="2017-08-31T05:00:00"/>
  </r>
  <r>
    <n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b v="0"/>
    <s v="film &amp; video/documentary"/>
    <n v="41.023728813559323"/>
    <x v="4"/>
    <x v="4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b v="0"/>
    <s v="theater/plays"/>
    <n v="98.914285714285711"/>
    <x v="3"/>
    <x v="3"/>
    <x v="292"/>
    <d v="2018-09-16T05:00:00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b v="0"/>
    <s v="music/indie rock"/>
    <n v="87.78125"/>
    <x v="1"/>
    <x v="7"/>
    <x v="293"/>
    <d v="2016-01-12T06:00:00"/>
  </r>
  <r>
    <n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b v="0"/>
    <s v="film &amp; video/documentary"/>
    <n v="80.767605633802816"/>
    <x v="4"/>
    <x v="4"/>
    <x v="294"/>
    <d v="2016-09-17T05:00:00"/>
  </r>
  <r>
    <n v="305"/>
    <s v="Townsend Ltd"/>
    <s v="Grass-roots actuating policy"/>
    <n v="2800"/>
    <n v="8014"/>
    <n v="286.21428571428572"/>
    <x v="1"/>
    <n v="85"/>
    <x v="1"/>
    <s v="USD"/>
    <n v="1458363600"/>
    <n v="1461906000"/>
    <b v="0"/>
    <b v="0"/>
    <s v="theater/plays"/>
    <n v="94.28235294117647"/>
    <x v="3"/>
    <x v="3"/>
    <x v="295"/>
    <d v="2016-04-29T05:00:00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b v="1"/>
    <s v="theater/plays"/>
    <n v="73.428571428571431"/>
    <x v="3"/>
    <x v="3"/>
    <x v="296"/>
    <d v="2017-07-17T05:00:00"/>
  </r>
  <r>
    <n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b v="1"/>
    <s v="publishing/fiction"/>
    <n v="65.968133535660087"/>
    <x v="5"/>
    <x v="13"/>
    <x v="297"/>
    <d v="2012-06-26T05:00:00"/>
  </r>
  <r>
    <n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b v="0"/>
    <s v="theater/plays"/>
    <n v="109.04109589041096"/>
    <x v="3"/>
    <x v="3"/>
    <x v="298"/>
    <d v="2011-04-19T05:00:00"/>
  </r>
  <r>
    <n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b v="1"/>
    <s v="music/indie rock"/>
    <n v="41.16"/>
    <x v="1"/>
    <x v="7"/>
    <x v="299"/>
    <d v="2011-10-11T05:00:00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b v="0"/>
    <s v="games/video games"/>
    <n v="99.125"/>
    <x v="6"/>
    <x v="11"/>
    <x v="300"/>
    <d v="2010-04-25T05:00:00"/>
  </r>
  <r>
    <n v="311"/>
    <s v="Flores PLC"/>
    <s v="Focused real-time help-desk"/>
    <n v="6300"/>
    <n v="12812"/>
    <n v="203.36507936507937"/>
    <x v="1"/>
    <n v="121"/>
    <x v="1"/>
    <s v="USD"/>
    <n v="1297836000"/>
    <n v="1298872800"/>
    <b v="0"/>
    <b v="0"/>
    <s v="theater/plays"/>
    <n v="105.88429752066116"/>
    <x v="3"/>
    <x v="3"/>
    <x v="247"/>
    <d v="2011-02-28T06:00:00"/>
  </r>
  <r>
    <n v="312"/>
    <s v="Martinez LLC"/>
    <s v="Robust impactful approach"/>
    <n v="59100"/>
    <n v="183345"/>
    <n v="310.2284263959391"/>
    <x v="1"/>
    <n v="3742"/>
    <x v="1"/>
    <s v="USD"/>
    <n v="1382677200"/>
    <n v="1383282000"/>
    <b v="0"/>
    <b v="0"/>
    <s v="theater/plays"/>
    <n v="48.996525921966864"/>
    <x v="3"/>
    <x v="3"/>
    <x v="244"/>
    <d v="2013-11-01T05:00:00"/>
  </r>
  <r>
    <n v="313"/>
    <s v="Miller-Irwin"/>
    <s v="Secured maximized policy"/>
    <n v="2200"/>
    <n v="8697"/>
    <n v="395.31818181818181"/>
    <x v="1"/>
    <n v="223"/>
    <x v="1"/>
    <s v="USD"/>
    <n v="1330322400"/>
    <n v="1330495200"/>
    <b v="0"/>
    <b v="0"/>
    <s v="music/rock"/>
    <n v="39"/>
    <x v="1"/>
    <x v="1"/>
    <x v="301"/>
    <d v="2012-02-29T06:00:00"/>
  </r>
  <r>
    <n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b v="1"/>
    <s v="film &amp; video/documentary"/>
    <n v="31.022556390977442"/>
    <x v="4"/>
    <x v="4"/>
    <x v="188"/>
    <d v="2019-03-17T05:00:00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b v="0"/>
    <s v="theater/plays"/>
    <n v="103.87096774193549"/>
    <x v="3"/>
    <x v="3"/>
    <x v="302"/>
    <d v="2014-06-22T05:00:00"/>
  </r>
  <r>
    <n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b v="1"/>
    <s v="food/food trucks"/>
    <n v="59.268518518518519"/>
    <x v="0"/>
    <x v="0"/>
    <x v="303"/>
    <d v="2019-11-20T06:00:00"/>
  </r>
  <r>
    <n v="317"/>
    <s v="Summers PLC"/>
    <s v="Cross-group coherent hierarchy"/>
    <n v="6600"/>
    <n v="1269"/>
    <n v="19.227272727272727"/>
    <x v="0"/>
    <n v="30"/>
    <x v="1"/>
    <s v="USD"/>
    <n v="1494738000"/>
    <n v="1495861200"/>
    <b v="0"/>
    <b v="0"/>
    <s v="theater/plays"/>
    <n v="42.3"/>
    <x v="3"/>
    <x v="3"/>
    <x v="304"/>
    <d v="2017-05-27T05:00:00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b v="0"/>
    <s v="music/rock"/>
    <n v="53.117647058823529"/>
    <x v="1"/>
    <x v="1"/>
    <x v="305"/>
    <d v="2014-02-16T06:00:00"/>
  </r>
  <r>
    <n v="319"/>
    <s v="Mills Group"/>
    <s v="Advanced empowering matrix"/>
    <n v="8400"/>
    <n v="3251"/>
    <n v="38.702380952380956"/>
    <x v="3"/>
    <n v="64"/>
    <x v="1"/>
    <s v="USD"/>
    <n v="1281589200"/>
    <n v="1283662800"/>
    <b v="0"/>
    <b v="0"/>
    <s v="technology/web"/>
    <n v="50.796875"/>
    <x v="2"/>
    <x v="2"/>
    <x v="306"/>
    <d v="2010-09-05T05:00:00"/>
  </r>
  <r>
    <n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b v="0"/>
    <s v="publishing/fiction"/>
    <n v="101.15"/>
    <x v="5"/>
    <x v="13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s v="film &amp; video/shorts"/>
    <n v="65.000810372771468"/>
    <x v="4"/>
    <x v="12"/>
    <x v="308"/>
    <d v="2011-04-09T05:00:00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s v="theater/plays"/>
    <n v="37.998645510835914"/>
    <x v="3"/>
    <x v="3"/>
    <x v="309"/>
    <d v="2010-12-08T06:00:00"/>
  </r>
  <r>
    <n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b v="0"/>
    <s v="film &amp; video/documentary"/>
    <n v="82.615384615384613"/>
    <x v="4"/>
    <x v="4"/>
    <x v="310"/>
    <d v="2014-03-29T05:00:00"/>
  </r>
  <r>
    <n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b v="1"/>
    <s v="theater/plays"/>
    <n v="37.941368078175898"/>
    <x v="3"/>
    <x v="3"/>
    <x v="311"/>
    <d v="2015-07-03T05:00:00"/>
  </r>
  <r>
    <n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b v="1"/>
    <s v="theater/plays"/>
    <n v="80.780821917808225"/>
    <x v="3"/>
    <x v="3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b v="0"/>
    <s v="film &amp; video/animation"/>
    <n v="25.984375"/>
    <x v="4"/>
    <x v="10"/>
    <x v="312"/>
    <d v="2016-01-01T06:00:00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b v="1"/>
    <s v="theater/plays"/>
    <n v="30.363636363636363"/>
    <x v="3"/>
    <x v="3"/>
    <x v="313"/>
    <d v="2019-09-01T05:00:00"/>
  </r>
  <r>
    <n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b v="0"/>
    <s v="music/rock"/>
    <n v="54.004916018025398"/>
    <x v="1"/>
    <x v="1"/>
    <x v="314"/>
    <d v="2018-12-11T06:00:00"/>
  </r>
  <r>
    <n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b v="0"/>
    <s v="games/video games"/>
    <n v="101.78672985781991"/>
    <x v="6"/>
    <x v="11"/>
    <x v="315"/>
    <d v="2016-12-23T06:00:00"/>
  </r>
  <r>
    <n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b v="0"/>
    <s v="film &amp; video/documentary"/>
    <n v="45.003610108303249"/>
    <x v="4"/>
    <x v="4"/>
    <x v="316"/>
    <d v="2017-12-09T06:00:00"/>
  </r>
  <r>
    <n v="331"/>
    <s v="Rose-Silva"/>
    <s v="Intuitive static portal"/>
    <n v="3300"/>
    <n v="14643"/>
    <n v="443.72727272727275"/>
    <x v="1"/>
    <n v="190"/>
    <x v="1"/>
    <s v="USD"/>
    <n v="1324274400"/>
    <n v="1324360800"/>
    <b v="0"/>
    <b v="0"/>
    <s v="food/food trucks"/>
    <n v="77.068421052631578"/>
    <x v="0"/>
    <x v="0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b v="0"/>
    <s v="technology/wearables"/>
    <n v="88.076595744680844"/>
    <x v="2"/>
    <x v="8"/>
    <x v="318"/>
    <d v="2013-03-29T05:00:00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b v="0"/>
    <s v="theater/plays"/>
    <n v="47.035573122529641"/>
    <x v="3"/>
    <x v="3"/>
    <x v="319"/>
    <d v="2018-12-18T06:00:00"/>
  </r>
  <r>
    <n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b v="0"/>
    <s v="music/rock"/>
    <n v="110.99550763701707"/>
    <x v="1"/>
    <x v="1"/>
    <x v="32"/>
    <d v="2018-01-17T06:00:00"/>
  </r>
  <r>
    <n v="335"/>
    <s v="Jordan-Acosta"/>
    <s v="Operative uniform hub"/>
    <n v="173800"/>
    <n v="198628"/>
    <n v="114.28538550057536"/>
    <x v="1"/>
    <n v="2283"/>
    <x v="1"/>
    <s v="USD"/>
    <n v="1573797600"/>
    <n v="1574920800"/>
    <b v="0"/>
    <b v="0"/>
    <s v="music/rock"/>
    <n v="87.003066141042481"/>
    <x v="1"/>
    <x v="1"/>
    <x v="320"/>
    <d v="2019-11-28T06:00:00"/>
  </r>
  <r>
    <n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b v="1"/>
    <s v="music/rock"/>
    <n v="63.994402985074629"/>
    <x v="1"/>
    <x v="1"/>
    <x v="321"/>
    <d v="2010-12-16T06:00:00"/>
  </r>
  <r>
    <n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b v="0"/>
    <s v="theater/plays"/>
    <n v="105.9945205479452"/>
    <x v="3"/>
    <x v="3"/>
    <x v="322"/>
    <d v="2019-11-12T06:00:00"/>
  </r>
  <r>
    <n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b v="0"/>
    <s v="theater/plays"/>
    <n v="73.989349112426041"/>
    <x v="3"/>
    <x v="3"/>
    <x v="323"/>
    <d v="2011-11-04T05:00:00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b v="0"/>
    <s v="theater/plays"/>
    <n v="84.02004626060139"/>
    <x v="3"/>
    <x v="3"/>
    <x v="324"/>
    <d v="2017-08-16T05:00:00"/>
  </r>
  <r>
    <n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b v="0"/>
    <s v="photography/photography books"/>
    <n v="88.966921119592882"/>
    <x v="7"/>
    <x v="14"/>
    <x v="325"/>
    <d v="2011-12-13T06:00:00"/>
  </r>
  <r>
    <n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b v="0"/>
    <s v="music/indie rock"/>
    <n v="76.990453460620529"/>
    <x v="1"/>
    <x v="7"/>
    <x v="326"/>
    <d v="2015-09-04T05:00:00"/>
  </r>
  <r>
    <n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b v="0"/>
    <s v="theater/plays"/>
    <n v="97.146341463414629"/>
    <x v="3"/>
    <x v="3"/>
    <x v="327"/>
    <d v="2013-08-01T05:00:00"/>
  </r>
  <r>
    <n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b v="0"/>
    <s v="theater/plays"/>
    <n v="33.013605442176868"/>
    <x v="3"/>
    <x v="3"/>
    <x v="328"/>
    <d v="2014-01-11T06:00:00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b v="0"/>
    <s v="games/video games"/>
    <n v="99.950602409638549"/>
    <x v="6"/>
    <x v="11"/>
    <x v="329"/>
    <d v="2018-03-03T06:00:00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b v="0"/>
    <s v="film &amp; video/drama"/>
    <n v="69.966767371601208"/>
    <x v="4"/>
    <x v="6"/>
    <x v="330"/>
    <d v="2015-07-10T05:00:00"/>
  </r>
  <r>
    <n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b v="1"/>
    <s v="music/indie rock"/>
    <n v="110.32"/>
    <x v="1"/>
    <x v="7"/>
    <x v="331"/>
    <d v="2017-10-18T05:00:00"/>
  </r>
  <r>
    <n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b v="0"/>
    <s v="technology/web"/>
    <n v="66.005235602094245"/>
    <x v="2"/>
    <x v="2"/>
    <x v="332"/>
    <d v="2015-03-07T06:00:00"/>
  </r>
  <r>
    <n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b v="0"/>
    <s v="food/food trucks"/>
    <n v="41.005742176284812"/>
    <x v="0"/>
    <x v="0"/>
    <x v="333"/>
    <d v="2017-03-01T06:00:00"/>
  </r>
  <r>
    <n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b v="0"/>
    <s v="theater/plays"/>
    <n v="103.96316359696641"/>
    <x v="3"/>
    <x v="3"/>
    <x v="296"/>
    <d v="2017-08-13T05:00:00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n v="5"/>
    <x v="1"/>
    <x v="17"/>
    <x v="334"/>
    <d v="2015-06-07T05:00:00"/>
  </r>
  <r>
    <n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b v="0"/>
    <s v="music/rock"/>
    <n v="47.009935419771487"/>
    <x v="1"/>
    <x v="1"/>
    <x v="335"/>
    <d v="2015-09-07T05:00:00"/>
  </r>
  <r>
    <n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b v="0"/>
    <s v="theater/plays"/>
    <n v="29.606060606060606"/>
    <x v="3"/>
    <x v="3"/>
    <x v="336"/>
    <d v="2015-11-15T06:00:00"/>
  </r>
  <r>
    <n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b v="0"/>
    <s v="theater/plays"/>
    <n v="81.010569583088667"/>
    <x v="3"/>
    <x v="3"/>
    <x v="337"/>
    <d v="2019-07-06T05:00:00"/>
  </r>
  <r>
    <n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b v="0"/>
    <s v="film &amp; video/documentary"/>
    <n v="94.35"/>
    <x v="4"/>
    <x v="4"/>
    <x v="338"/>
    <d v="2013-09-10T05:00:00"/>
  </r>
  <r>
    <n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b v="0"/>
    <s v="technology/wearables"/>
    <n v="26.058139534883722"/>
    <x v="2"/>
    <x v="8"/>
    <x v="339"/>
    <d v="2017-03-03T06:00:00"/>
  </r>
  <r>
    <n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b v="0"/>
    <s v="theater/plays"/>
    <n v="85.775000000000006"/>
    <x v="3"/>
    <x v="3"/>
    <x v="340"/>
    <d v="2012-01-23T06:00:00"/>
  </r>
  <r>
    <n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b v="0"/>
    <s v="games/video games"/>
    <n v="103.73170731707317"/>
    <x v="6"/>
    <x v="11"/>
    <x v="341"/>
    <d v="2015-09-28T05:00:00"/>
  </r>
  <r>
    <n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b v="0"/>
    <s v="photography/photography books"/>
    <n v="49.826086956521742"/>
    <x v="7"/>
    <x v="14"/>
    <x v="342"/>
    <d v="2018-08-13T05:00:00"/>
  </r>
  <r>
    <n v="359"/>
    <s v="Salazar-Moon"/>
    <s v="Compatible needs-based architecture"/>
    <n v="4000"/>
    <n v="11948"/>
    <n v="298.7"/>
    <x v="1"/>
    <n v="187"/>
    <x v="1"/>
    <s v="USD"/>
    <n v="1314421200"/>
    <n v="1315026000"/>
    <b v="0"/>
    <b v="0"/>
    <s v="film &amp; video/animation"/>
    <n v="63.893048128342244"/>
    <x v="4"/>
    <x v="10"/>
    <x v="343"/>
    <d v="2011-09-03T05:00:00"/>
  </r>
  <r>
    <n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b v="1"/>
    <s v="theater/plays"/>
    <n v="47.002434782608695"/>
    <x v="3"/>
    <x v="3"/>
    <x v="344"/>
    <d v="2011-01-15T06:00:00"/>
  </r>
  <r>
    <n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b v="0"/>
    <s v="theater/plays"/>
    <n v="108.47727272727273"/>
    <x v="3"/>
    <x v="3"/>
    <x v="345"/>
    <d v="2017-10-31T05:00:00"/>
  </r>
  <r>
    <n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b v="0"/>
    <s v="music/rock"/>
    <n v="72.015706806282722"/>
    <x v="1"/>
    <x v="1"/>
    <x v="65"/>
    <d v="2011-03-06T06:00:00"/>
  </r>
  <r>
    <n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b v="0"/>
    <s v="music/rock"/>
    <n v="59.928057553956833"/>
    <x v="1"/>
    <x v="1"/>
    <x v="346"/>
    <d v="2011-12-28T06:00:00"/>
  </r>
  <r>
    <n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b v="0"/>
    <s v="music/indie rock"/>
    <n v="78.209677419354833"/>
    <x v="1"/>
    <x v="7"/>
    <x v="347"/>
    <d v="2018-04-04T05:00:00"/>
  </r>
  <r>
    <n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b v="0"/>
    <s v="theater/plays"/>
    <n v="104.77678571428571"/>
    <x v="3"/>
    <x v="3"/>
    <x v="348"/>
    <d v="2017-01-25T06:00:00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b v="1"/>
    <s v="theater/plays"/>
    <n v="105.52475247524752"/>
    <x v="3"/>
    <x v="3"/>
    <x v="349"/>
    <d v="2011-01-04T06:00:00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b v="1"/>
    <s v="theater/plays"/>
    <n v="24.933333333333334"/>
    <x v="3"/>
    <x v="3"/>
    <x v="350"/>
    <d v="2014-11-11T06:00:00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b v="1"/>
    <s v="film &amp; video/documentary"/>
    <n v="69.873786407766985"/>
    <x v="4"/>
    <x v="4"/>
    <x v="351"/>
    <d v="2010-11-05T05:00:00"/>
  </r>
  <r>
    <n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b v="1"/>
    <s v="film &amp; video/television"/>
    <n v="95.733766233766232"/>
    <x v="4"/>
    <x v="19"/>
    <x v="352"/>
    <d v="2013-03-14T05:00:00"/>
  </r>
  <r>
    <n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b v="0"/>
    <s v="theater/plays"/>
    <n v="29.997485752598056"/>
    <x v="3"/>
    <x v="3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b v="0"/>
    <s v="theater/plays"/>
    <n v="59.011948529411768"/>
    <x v="3"/>
    <x v="3"/>
    <x v="354"/>
    <d v="2015-03-31T05:00:00"/>
  </r>
  <r>
    <n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b v="1"/>
    <s v="film &amp; video/documentary"/>
    <n v="84.757396449704146"/>
    <x v="4"/>
    <x v="4"/>
    <x v="355"/>
    <d v="2015-01-28T06:00:00"/>
  </r>
  <r>
    <n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b v="0"/>
    <s v="theater/plays"/>
    <n v="78.010921177587846"/>
    <x v="3"/>
    <x v="3"/>
    <x v="356"/>
    <d v="2017-08-25T05:00:00"/>
  </r>
  <r>
    <n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b v="1"/>
    <s v="film &amp; video/documentary"/>
    <n v="50.05215419501134"/>
    <x v="4"/>
    <x v="4"/>
    <x v="357"/>
    <d v="2019-01-16T06:00:00"/>
  </r>
  <r>
    <n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b v="0"/>
    <s v="music/indie rock"/>
    <n v="59.16"/>
    <x v="1"/>
    <x v="7"/>
    <x v="358"/>
    <d v="2015-12-12T06:00:00"/>
  </r>
  <r>
    <n v="376"/>
    <s v="Perry PLC"/>
    <s v="Mandatory uniform matrix"/>
    <n v="3400"/>
    <n v="12275"/>
    <n v="361.02941176470591"/>
    <x v="1"/>
    <n v="131"/>
    <x v="1"/>
    <s v="USD"/>
    <n v="1404622800"/>
    <n v="1405141200"/>
    <b v="0"/>
    <b v="0"/>
    <s v="music/rock"/>
    <n v="93.702290076335885"/>
    <x v="1"/>
    <x v="1"/>
    <x v="359"/>
    <d v="2014-07-12T05:00:00"/>
  </r>
  <r>
    <n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b v="0"/>
    <s v="theater/plays"/>
    <n v="40.14173228346457"/>
    <x v="3"/>
    <x v="3"/>
    <x v="12"/>
    <d v="2019-11-05T06:00:00"/>
  </r>
  <r>
    <n v="378"/>
    <s v="Fleming-Oliver"/>
    <s v="Managed stable function"/>
    <n v="178200"/>
    <n v="24882"/>
    <n v="13.962962962962964"/>
    <x v="0"/>
    <n v="355"/>
    <x v="1"/>
    <s v="USD"/>
    <n v="1526878800"/>
    <n v="1530162000"/>
    <b v="0"/>
    <b v="0"/>
    <s v="film &amp; video/documentary"/>
    <n v="70.090140845070422"/>
    <x v="4"/>
    <x v="4"/>
    <x v="360"/>
    <d v="2018-06-28T05:00:00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b v="0"/>
    <s v="theater/plays"/>
    <n v="66.181818181818187"/>
    <x v="3"/>
    <x v="3"/>
    <x v="361"/>
    <d v="2011-11-10T06:00:00"/>
  </r>
  <r>
    <n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b v="0"/>
    <s v="theater/plays"/>
    <n v="47.714285714285715"/>
    <x v="3"/>
    <x v="3"/>
    <x v="362"/>
    <d v="2013-06-28T05:00:00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b v="0"/>
    <s v="theater/plays"/>
    <n v="62.896774193548389"/>
    <x v="3"/>
    <x v="3"/>
    <x v="363"/>
    <d v="2015-07-24T05:00:00"/>
  </r>
  <r>
    <n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b v="0"/>
    <s v="photography/photography books"/>
    <n v="86.611940298507463"/>
    <x v="7"/>
    <x v="14"/>
    <x v="364"/>
    <d v="2017-11-04T05:00:00"/>
  </r>
  <r>
    <n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b v="1"/>
    <s v="food/food trucks"/>
    <n v="75.126984126984127"/>
    <x v="0"/>
    <x v="0"/>
    <x v="210"/>
    <d v="2019-02-19T06:00:00"/>
  </r>
  <r>
    <n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b v="1"/>
    <s v="film &amp; video/documentary"/>
    <n v="41.004167534903104"/>
    <x v="4"/>
    <x v="4"/>
    <x v="365"/>
    <d v="2017-03-09T06:00:00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b v="0"/>
    <s v="publishing/nonfiction"/>
    <n v="50.007915567282325"/>
    <x v="5"/>
    <x v="9"/>
    <x v="366"/>
    <d v="2019-04-30T05:00:00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b v="0"/>
    <s v="theater/plays"/>
    <n v="96.960674157303373"/>
    <x v="3"/>
    <x v="3"/>
    <x v="367"/>
    <d v="2010-07-08T05:00:00"/>
  </r>
  <r>
    <n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b v="0"/>
    <s v="technology/wearables"/>
    <n v="100.93160377358491"/>
    <x v="2"/>
    <x v="8"/>
    <x v="368"/>
    <d v="2012-06-17T05:00:00"/>
  </r>
  <r>
    <n v="388"/>
    <s v="Cruz Ltd"/>
    <s v="Exclusive dynamic adapter"/>
    <n v="114800"/>
    <n v="12938"/>
    <n v="11.270034843205574"/>
    <x v="3"/>
    <n v="145"/>
    <x v="5"/>
    <s v="CHF"/>
    <n v="1325656800"/>
    <n v="1325829600"/>
    <b v="0"/>
    <b v="0"/>
    <s v="music/indie rock"/>
    <n v="89.227586206896547"/>
    <x v="1"/>
    <x v="7"/>
    <x v="369"/>
    <d v="2012-01-06T06:00:00"/>
  </r>
  <r>
    <n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b v="0"/>
    <s v="theater/plays"/>
    <n v="87.979166666666671"/>
    <x v="3"/>
    <x v="3"/>
    <x v="370"/>
    <d v="2010-11-24T06:00:00"/>
  </r>
  <r>
    <n v="390"/>
    <s v="Davis-Allen"/>
    <s v="Digitized eco-centric core"/>
    <n v="2400"/>
    <n v="4477"/>
    <n v="186.54166666666669"/>
    <x v="1"/>
    <n v="50"/>
    <x v="1"/>
    <s v="USD"/>
    <n v="1379048400"/>
    <n v="1380344400"/>
    <b v="0"/>
    <b v="0"/>
    <s v="photography/photography books"/>
    <n v="89.54"/>
    <x v="7"/>
    <x v="14"/>
    <x v="371"/>
    <d v="2013-09-28T05:00:00"/>
  </r>
  <r>
    <n v="391"/>
    <s v="Miller-Patel"/>
    <s v="Mandatory uniform strategy"/>
    <n v="60400"/>
    <n v="4393"/>
    <n v="7.2731788079470201"/>
    <x v="0"/>
    <n v="151"/>
    <x v="1"/>
    <s v="USD"/>
    <n v="1389679200"/>
    <n v="1389852000"/>
    <b v="0"/>
    <b v="0"/>
    <s v="publishing/nonfiction"/>
    <n v="29.09271523178808"/>
    <x v="5"/>
    <x v="9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s v="technology/wearables"/>
    <n v="42.006218905472636"/>
    <x v="2"/>
    <x v="8"/>
    <x v="372"/>
    <d v="2011-01-08T06:00:00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b v="0"/>
    <s v="music/jazz"/>
    <n v="47.004903563255965"/>
    <x v="1"/>
    <x v="17"/>
    <x v="373"/>
    <d v="2017-07-18T05:00:00"/>
  </r>
  <r>
    <n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b v="1"/>
    <s v="film &amp; video/documentary"/>
    <n v="110.44117647058823"/>
    <x v="4"/>
    <x v="4"/>
    <x v="374"/>
    <d v="2013-08-08T05:00:00"/>
  </r>
  <r>
    <n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b v="0"/>
    <s v="theater/plays"/>
    <n v="41.990909090909092"/>
    <x v="3"/>
    <x v="3"/>
    <x v="375"/>
    <d v="2011-12-09T06:00:00"/>
  </r>
  <r>
    <n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b v="0"/>
    <s v="film &amp; video/drama"/>
    <n v="48.012468827930178"/>
    <x v="4"/>
    <x v="6"/>
    <x v="376"/>
    <d v="2018-10-13T05:00:00"/>
  </r>
  <r>
    <n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b v="0"/>
    <s v="music/rock"/>
    <n v="31.019823788546255"/>
    <x v="1"/>
    <x v="1"/>
    <x v="377"/>
    <d v="2013-05-29T05:00:00"/>
  </r>
  <r>
    <n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b v="1"/>
    <s v="film &amp; video/animation"/>
    <n v="99.203252032520325"/>
    <x v="4"/>
    <x v="10"/>
    <x v="378"/>
    <d v="2018-05-10T05:00:00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b v="0"/>
    <s v="music/indie rock"/>
    <n v="66.022316684378325"/>
    <x v="1"/>
    <x v="7"/>
    <x v="379"/>
    <d v="2011-02-09T06:00:00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n v="2"/>
    <x v="7"/>
    <x v="14"/>
    <x v="380"/>
    <d v="2013-09-07T05:00:00"/>
  </r>
  <r>
    <n v="401"/>
    <s v="Smith-Schmidt"/>
    <s v="Inverse radical hierarchy"/>
    <n v="900"/>
    <n v="13772"/>
    <n v="1530.2222222222222"/>
    <x v="1"/>
    <n v="299"/>
    <x v="1"/>
    <s v="USD"/>
    <n v="1572152400"/>
    <n v="1572152400"/>
    <b v="0"/>
    <b v="0"/>
    <s v="theater/plays"/>
    <n v="46.060200668896321"/>
    <x v="3"/>
    <x v="3"/>
    <x v="381"/>
    <d v="2019-10-27T05:00:00"/>
  </r>
  <r>
    <n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b v="1"/>
    <s v="film &amp; video/shorts"/>
    <n v="73.650000000000006"/>
    <x v="4"/>
    <x v="12"/>
    <x v="382"/>
    <d v="2012-02-22T06:00:00"/>
  </r>
  <r>
    <n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b v="1"/>
    <s v="theater/plays"/>
    <n v="55.99336650082919"/>
    <x v="3"/>
    <x v="3"/>
    <x v="125"/>
    <d v="2010-06-17T05:00:00"/>
  </r>
  <r>
    <n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b v="0"/>
    <s v="theater/plays"/>
    <n v="68.985695127402778"/>
    <x v="3"/>
    <x v="3"/>
    <x v="383"/>
    <d v="2017-11-17T06:00:00"/>
  </r>
  <r>
    <n v="405"/>
    <s v="Lee LLC"/>
    <s v="Synchronized secondary analyzer"/>
    <n v="29600"/>
    <n v="26527"/>
    <n v="89.618243243243242"/>
    <x v="0"/>
    <n v="435"/>
    <x v="1"/>
    <s v="USD"/>
    <n v="1528088400"/>
    <n v="1532408400"/>
    <b v="0"/>
    <b v="0"/>
    <s v="theater/plays"/>
    <n v="60.981609195402299"/>
    <x v="3"/>
    <x v="3"/>
    <x v="384"/>
    <d v="2018-07-24T05:00:00"/>
  </r>
  <r>
    <n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b v="0"/>
    <s v="film &amp; video/documentary"/>
    <n v="110.98139534883721"/>
    <x v="4"/>
    <x v="4"/>
    <x v="385"/>
    <d v="2013-02-11T06:00:00"/>
  </r>
  <r>
    <n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b v="0"/>
    <s v="theater/plays"/>
    <n v="25"/>
    <x v="3"/>
    <x v="3"/>
    <x v="386"/>
    <d v="2019-10-20T05:00:00"/>
  </r>
  <r>
    <n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b v="0"/>
    <s v="film &amp; video/documentary"/>
    <n v="78.759740259740255"/>
    <x v="4"/>
    <x v="4"/>
    <x v="387"/>
    <d v="2016-07-10T05:00:00"/>
  </r>
  <r>
    <n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b v="0"/>
    <s v="music/rock"/>
    <n v="87.960784313725483"/>
    <x v="1"/>
    <x v="1"/>
    <x v="388"/>
    <d v="2017-04-22T05:00:00"/>
  </r>
  <r>
    <n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b v="0"/>
    <s v="games/mobile games"/>
    <n v="49.987398739873989"/>
    <x v="6"/>
    <x v="20"/>
    <x v="277"/>
    <d v="2015-04-28T05:00:00"/>
  </r>
  <r>
    <n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b v="0"/>
    <s v="theater/plays"/>
    <n v="99.524390243902445"/>
    <x v="3"/>
    <x v="3"/>
    <x v="389"/>
    <d v="2017-05-31T05:00:00"/>
  </r>
  <r>
    <n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b v="0"/>
    <s v="publishing/fiction"/>
    <n v="104.82089552238806"/>
    <x v="5"/>
    <x v="13"/>
    <x v="390"/>
    <d v="2014-01-13T06:00:00"/>
  </r>
  <r>
    <n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b v="0"/>
    <s v="film &amp; video/animation"/>
    <n v="108.01469237832875"/>
    <x v="4"/>
    <x v="10"/>
    <x v="391"/>
    <d v="2018-12-24T06:00:00"/>
  </r>
  <r>
    <n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b v="1"/>
    <s v="food/food trucks"/>
    <n v="28.998544660724033"/>
    <x v="0"/>
    <x v="0"/>
    <x v="392"/>
    <d v="2010-04-28T05:00:00"/>
  </r>
  <r>
    <n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b v="0"/>
    <s v="theater/plays"/>
    <n v="30.028708133971293"/>
    <x v="3"/>
    <x v="3"/>
    <x v="393"/>
    <d v="2012-01-30T06:00:00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b v="1"/>
    <s v="film &amp; video/documentary"/>
    <n v="41.005559416261292"/>
    <x v="4"/>
    <x v="4"/>
    <x v="394"/>
    <d v="2011-01-26T06:00:00"/>
  </r>
  <r>
    <n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b v="0"/>
    <s v="theater/plays"/>
    <n v="62.866666666666667"/>
    <x v="3"/>
    <x v="3"/>
    <x v="395"/>
    <d v="2018-11-27T06:00:00"/>
  </r>
  <r>
    <n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b v="0"/>
    <s v="film &amp; video/documentary"/>
    <n v="47.005002501250623"/>
    <x v="4"/>
    <x v="4"/>
    <x v="396"/>
    <d v="2012-05-07T05:00:00"/>
  </r>
  <r>
    <n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b v="0"/>
    <s v="technology/web"/>
    <n v="26.997693638285604"/>
    <x v="2"/>
    <x v="2"/>
    <x v="397"/>
    <d v="2011-12-28T06:00:00"/>
  </r>
  <r>
    <n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b v="0"/>
    <s v="theater/plays"/>
    <n v="68.329787234042556"/>
    <x v="3"/>
    <x v="3"/>
    <x v="398"/>
    <d v="2017-07-09T05:00:00"/>
  </r>
  <r>
    <n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b v="1"/>
    <s v="technology/wearables"/>
    <n v="50.974576271186443"/>
    <x v="2"/>
    <x v="8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b v="1"/>
    <s v="theater/plays"/>
    <n v="54.024390243902438"/>
    <x v="3"/>
    <x v="3"/>
    <x v="400"/>
    <d v="2010-05-07T05:00:00"/>
  </r>
  <r>
    <n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b v="1"/>
    <s v="food/food trucks"/>
    <n v="97.055555555555557"/>
    <x v="0"/>
    <x v="0"/>
    <x v="116"/>
    <d v="2011-09-24T05:00:00"/>
  </r>
  <r>
    <n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b v="0"/>
    <s v="music/indie rock"/>
    <n v="24.867469879518072"/>
    <x v="1"/>
    <x v="7"/>
    <x v="401"/>
    <d v="2018-04-24T05:00:00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b v="0"/>
    <s v="photography/photography books"/>
    <n v="84.423913043478265"/>
    <x v="7"/>
    <x v="14"/>
    <x v="402"/>
    <d v="2015-08-03T05:00:00"/>
  </r>
  <r>
    <n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b v="0"/>
    <s v="theater/plays"/>
    <n v="47.091324200913242"/>
    <x v="3"/>
    <x v="3"/>
    <x v="403"/>
    <d v="2013-03-06T06:00:00"/>
  </r>
  <r>
    <n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b v="1"/>
    <s v="theater/plays"/>
    <n v="77.996041171813147"/>
    <x v="3"/>
    <x v="3"/>
    <x v="404"/>
    <d v="2014-10-15T05:00:00"/>
  </r>
  <r>
    <n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b v="0"/>
    <s v="film &amp; video/animation"/>
    <n v="62.967871485943775"/>
    <x v="4"/>
    <x v="10"/>
    <x v="405"/>
    <d v="2011-02-18T06:00:00"/>
  </r>
  <r>
    <n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b v="1"/>
    <s v="photography/photography books"/>
    <n v="81.006080449017773"/>
    <x v="7"/>
    <x v="14"/>
    <x v="406"/>
    <d v="2014-03-10T05:00:00"/>
  </r>
  <r>
    <n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b v="0"/>
    <s v="theater/plays"/>
    <n v="65.321428571428569"/>
    <x v="3"/>
    <x v="3"/>
    <x v="407"/>
    <d v="2019-11-02T05:00:00"/>
  </r>
  <r>
    <n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b v="0"/>
    <s v="theater/plays"/>
    <n v="104.43617021276596"/>
    <x v="3"/>
    <x v="3"/>
    <x v="408"/>
    <d v="2018-07-09T05:00:00"/>
  </r>
  <r>
    <n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b v="0"/>
    <s v="theater/plays"/>
    <n v="69.989010989010993"/>
    <x v="3"/>
    <x v="3"/>
    <x v="409"/>
    <d v="2014-05-22T05:00:00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b v="1"/>
    <s v="film &amp; video/documentary"/>
    <n v="83.023989898989896"/>
    <x v="4"/>
    <x v="4"/>
    <x v="410"/>
    <d v="2013-12-11T06:00:00"/>
  </r>
  <r>
    <n v="434"/>
    <s v="Floyd-Sims"/>
    <s v="Cloned transitional hierarchy"/>
    <n v="5400"/>
    <n v="903"/>
    <n v="16.722222222222221"/>
    <x v="3"/>
    <n v="10"/>
    <x v="0"/>
    <s v="CAD"/>
    <n v="1480572000"/>
    <n v="1481781600"/>
    <b v="1"/>
    <b v="0"/>
    <s v="theater/plays"/>
    <n v="90.3"/>
    <x v="3"/>
    <x v="3"/>
    <x v="411"/>
    <d v="2016-12-15T06:00:00"/>
  </r>
  <r>
    <n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b v="1"/>
    <s v="theater/plays"/>
    <n v="103.98131932282546"/>
    <x v="3"/>
    <x v="3"/>
    <x v="412"/>
    <d v="2014-12-27T06:00:00"/>
  </r>
  <r>
    <n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b v="0"/>
    <s v="music/jazz"/>
    <n v="54.931726907630519"/>
    <x v="1"/>
    <x v="17"/>
    <x v="413"/>
    <d v="2019-04-21T05:00:00"/>
  </r>
  <r>
    <n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b v="1"/>
    <s v="film &amp; video/animation"/>
    <n v="51.921875"/>
    <x v="4"/>
    <x v="10"/>
    <x v="414"/>
    <d v="2015-09-16T05:00:00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b v="0"/>
    <s v="theater/plays"/>
    <n v="60.02834008097166"/>
    <x v="3"/>
    <x v="3"/>
    <x v="415"/>
    <d v="2013-04-03T05:00:00"/>
  </r>
  <r>
    <n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b v="0"/>
    <s v="film &amp; video/science fiction"/>
    <n v="44.003488879197555"/>
    <x v="4"/>
    <x v="22"/>
    <x v="416"/>
    <d v="2016-11-13T06:00:00"/>
  </r>
  <r>
    <n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b v="0"/>
    <s v="film &amp; video/television"/>
    <n v="53.003513254551258"/>
    <x v="4"/>
    <x v="19"/>
    <x v="417"/>
    <d v="2017-07-10T05:00:00"/>
  </r>
  <r>
    <n v="441"/>
    <s v="Rodriguez-West"/>
    <s v="Automated optimal function"/>
    <n v="7000"/>
    <n v="1744"/>
    <n v="24.914285714285715"/>
    <x v="0"/>
    <n v="32"/>
    <x v="1"/>
    <s v="USD"/>
    <n v="1335416400"/>
    <n v="1337835600"/>
    <b v="0"/>
    <b v="0"/>
    <s v="technology/wearables"/>
    <n v="54.5"/>
    <x v="2"/>
    <x v="8"/>
    <x v="418"/>
    <d v="2012-05-24T05:00:00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b v="0"/>
    <s v="theater/plays"/>
    <n v="75.04195804195804"/>
    <x v="3"/>
    <x v="3"/>
    <x v="419"/>
    <d v="2017-09-18T05:00:00"/>
  </r>
  <r>
    <n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b v="0"/>
    <s v="theater/plays"/>
    <n v="35.911111111111111"/>
    <x v="3"/>
    <x v="3"/>
    <x v="420"/>
    <d v="2010-10-19T05:00:00"/>
  </r>
  <r>
    <n v="444"/>
    <s v="Hensley Ltd"/>
    <s v="Versatile global attitude"/>
    <n v="6200"/>
    <n v="10938"/>
    <n v="176.41935483870967"/>
    <x v="1"/>
    <n v="296"/>
    <x v="1"/>
    <s v="USD"/>
    <n v="1311483600"/>
    <n v="1311656400"/>
    <b v="0"/>
    <b v="1"/>
    <s v="music/indie rock"/>
    <n v="36.952702702702702"/>
    <x v="1"/>
    <x v="7"/>
    <x v="421"/>
    <d v="2011-07-26T05:00:00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b v="1"/>
    <s v="theater/plays"/>
    <n v="63.170588235294119"/>
    <x v="3"/>
    <x v="3"/>
    <x v="422"/>
    <d v="2010-12-24T06:00:00"/>
  </r>
  <r>
    <n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b v="0"/>
    <s v="technology/wearables"/>
    <n v="29.99462365591398"/>
    <x v="2"/>
    <x v="8"/>
    <x v="423"/>
    <d v="2012-12-20T06:00:00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b v="0"/>
    <s v="film &amp; video/television"/>
    <n v="86"/>
    <x v="4"/>
    <x v="19"/>
    <x v="424"/>
    <d v="2018-01-04T06:00:00"/>
  </r>
  <r>
    <n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b v="1"/>
    <s v="games/video games"/>
    <n v="75.014876033057845"/>
    <x v="6"/>
    <x v="11"/>
    <x v="425"/>
    <d v="2013-04-16T05:00:00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n v="101.19767441860465"/>
    <x v="6"/>
    <x v="11"/>
    <x v="426"/>
    <d v="2019-03-23T05:00:00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n v="4"/>
    <x v="4"/>
    <x v="10"/>
    <x v="427"/>
    <d v="2018-11-13T06:00:00"/>
  </r>
  <r>
    <n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b v="0"/>
    <s v="music/rock"/>
    <n v="29.001272669424118"/>
    <x v="1"/>
    <x v="1"/>
    <x v="428"/>
    <d v="2017-08-19T05:00:00"/>
  </r>
  <r>
    <n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b v="0"/>
    <s v="film &amp; video/drama"/>
    <n v="98.225806451612897"/>
    <x v="4"/>
    <x v="6"/>
    <x v="429"/>
    <d v="2010-07-07T05:00:00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b v="0"/>
    <s v="film &amp; video/science fiction"/>
    <n v="87.001693480101608"/>
    <x v="4"/>
    <x v="22"/>
    <x v="411"/>
    <d v="2017-01-11T06:00:00"/>
  </r>
  <r>
    <n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b v="1"/>
    <s v="film &amp; video/drama"/>
    <n v="45.205128205128204"/>
    <x v="4"/>
    <x v="6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b v="0"/>
    <s v="theater/plays"/>
    <n v="37.001341561577675"/>
    <x v="3"/>
    <x v="3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b v="1"/>
    <s v="music/indie rock"/>
    <n v="94.976947040498445"/>
    <x v="1"/>
    <x v="7"/>
    <x v="432"/>
    <d v="2018-02-10T06:00:00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b v="0"/>
    <s v="theater/plays"/>
    <n v="28.956521739130434"/>
    <x v="3"/>
    <x v="3"/>
    <x v="433"/>
    <d v="2016-10-16T05:00:00"/>
  </r>
  <r>
    <n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b v="0"/>
    <s v="theater/plays"/>
    <n v="55.993396226415094"/>
    <x v="3"/>
    <x v="3"/>
    <x v="434"/>
    <d v="2010-05-11T05:00:00"/>
  </r>
  <r>
    <n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b v="0"/>
    <s v="film &amp; video/documentary"/>
    <n v="54.038095238095238"/>
    <x v="4"/>
    <x v="4"/>
    <x v="435"/>
    <d v="2015-01-22T06:00:00"/>
  </r>
  <r>
    <n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b v="0"/>
    <s v="theater/plays"/>
    <n v="82.38"/>
    <x v="3"/>
    <x v="3"/>
    <x v="8"/>
    <d v="2010-08-12T05:00:00"/>
  </r>
  <r>
    <n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b v="0"/>
    <s v="film &amp; video/drama"/>
    <n v="66.997115384615384"/>
    <x v="4"/>
    <x v="6"/>
    <x v="436"/>
    <d v="2014-05-18T05:00:00"/>
  </r>
  <r>
    <n v="462"/>
    <s v="Wang-Rodriguez"/>
    <s v="Total multimedia website"/>
    <n v="188800"/>
    <n v="57734"/>
    <n v="30.57944915254237"/>
    <x v="0"/>
    <n v="535"/>
    <x v="1"/>
    <s v="USD"/>
    <n v="1359525600"/>
    <n v="1362808800"/>
    <b v="0"/>
    <b v="0"/>
    <s v="games/mobile games"/>
    <n v="107.91401869158878"/>
    <x v="6"/>
    <x v="20"/>
    <x v="385"/>
    <d v="2013-03-09T06:00:00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s v="film &amp; video/animation"/>
    <n v="69.009501187648453"/>
    <x v="4"/>
    <x v="10"/>
    <x v="437"/>
    <d v="2014-01-04T06:00:00"/>
  </r>
  <r>
    <n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b v="0"/>
    <s v="theater/plays"/>
    <n v="39.006568144499177"/>
    <x v="3"/>
    <x v="3"/>
    <x v="438"/>
    <d v="2018-02-25T06:00:00"/>
  </r>
  <r>
    <n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b v="0"/>
    <s v="publishing/translations"/>
    <n v="110.3625"/>
    <x v="5"/>
    <x v="18"/>
    <x v="439"/>
    <d v="2018-02-05T06:00:00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n v="94.857142857142861"/>
    <x v="2"/>
    <x v="8"/>
    <x v="440"/>
    <d v="2013-06-07T05:00:00"/>
  </r>
  <r>
    <n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b v="1"/>
    <s v="technology/web"/>
    <n v="57.935251798561154"/>
    <x v="2"/>
    <x v="2"/>
    <x v="441"/>
    <d v="2015-11-30T06:00:00"/>
  </r>
  <r>
    <n v="468"/>
    <s v="Hughes Inc"/>
    <s v="Streamlined neutral analyzer"/>
    <n v="4000"/>
    <n v="1620"/>
    <n v="40.5"/>
    <x v="0"/>
    <n v="16"/>
    <x v="1"/>
    <s v="USD"/>
    <n v="1555218000"/>
    <n v="1556600400"/>
    <b v="0"/>
    <b v="0"/>
    <s v="theater/plays"/>
    <n v="101.25"/>
    <x v="3"/>
    <x v="3"/>
    <x v="442"/>
    <d v="2019-04-30T05:00:00"/>
  </r>
  <r>
    <n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b v="0"/>
    <s v="film &amp; video/drama"/>
    <n v="64.95597484276729"/>
    <x v="4"/>
    <x v="6"/>
    <x v="443"/>
    <d v="2015-05-20T05:00:00"/>
  </r>
  <r>
    <n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b v="0"/>
    <s v="technology/wearables"/>
    <n v="27.00524934383202"/>
    <x v="2"/>
    <x v="8"/>
    <x v="315"/>
    <d v="2016-12-19T06:00:00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n v="50.97422680412371"/>
    <x v="0"/>
    <x v="0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b v="0"/>
    <s v="music/rock"/>
    <n v="104.94260869565217"/>
    <x v="1"/>
    <x v="1"/>
    <x v="445"/>
    <d v="2019-05-04T05:00:00"/>
  </r>
  <r>
    <n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b v="0"/>
    <s v="music/electric music"/>
    <n v="84.028301886792448"/>
    <x v="1"/>
    <x v="5"/>
    <x v="446"/>
    <d v="2018-06-27T05:00:00"/>
  </r>
  <r>
    <n v="474"/>
    <s v="Santos-Young"/>
    <s v="Enhanced neutral ability"/>
    <n v="4000"/>
    <n v="14606"/>
    <n v="365.15"/>
    <x v="1"/>
    <n v="142"/>
    <x v="1"/>
    <s v="USD"/>
    <n v="1418709600"/>
    <n v="1418796000"/>
    <b v="0"/>
    <b v="0"/>
    <s v="film &amp; video/television"/>
    <n v="102.85915492957747"/>
    <x v="4"/>
    <x v="19"/>
    <x v="447"/>
    <d v="2014-12-17T06:00:00"/>
  </r>
  <r>
    <n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b v="1"/>
    <s v="publishing/translations"/>
    <n v="39.962085308056871"/>
    <x v="5"/>
    <x v="18"/>
    <x v="448"/>
    <d v="2013-06-29T05:00:00"/>
  </r>
  <r>
    <n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b v="0"/>
    <s v="publishing/fiction"/>
    <n v="51.001785714285717"/>
    <x v="5"/>
    <x v="13"/>
    <x v="342"/>
    <d v="2018-08-16T05:00:00"/>
  </r>
  <r>
    <n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b v="0"/>
    <s v="film &amp; video/science fiction"/>
    <n v="40.823008849557525"/>
    <x v="4"/>
    <x v="22"/>
    <x v="449"/>
    <d v="2011-07-23T05:00:00"/>
  </r>
  <r>
    <n v="478"/>
    <s v="Lyons LLC"/>
    <s v="Balanced impactful circuit"/>
    <n v="68800"/>
    <n v="162603"/>
    <n v="236.34156976744185"/>
    <x v="1"/>
    <n v="2756"/>
    <x v="1"/>
    <s v="USD"/>
    <n v="1425877200"/>
    <n v="1426914000"/>
    <b v="0"/>
    <b v="0"/>
    <s v="technology/wearables"/>
    <n v="58.999637155297535"/>
    <x v="2"/>
    <x v="8"/>
    <x v="450"/>
    <d v="2015-03-21T05:00:00"/>
  </r>
  <r>
    <n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b v="0"/>
    <s v="food/food trucks"/>
    <n v="71.156069364161851"/>
    <x v="0"/>
    <x v="0"/>
    <x v="451"/>
    <d v="2017-07-31T05:00:00"/>
  </r>
  <r>
    <n v="480"/>
    <s v="Robles-Hudson"/>
    <s v="Balanced bifurcated leverage"/>
    <n v="8600"/>
    <n v="8656"/>
    <n v="100.65116279069768"/>
    <x v="1"/>
    <n v="87"/>
    <x v="1"/>
    <s v="USD"/>
    <n v="1268287200"/>
    <n v="1269061200"/>
    <b v="0"/>
    <b v="1"/>
    <s v="photography/photography books"/>
    <n v="99.494252873563212"/>
    <x v="7"/>
    <x v="14"/>
    <x v="452"/>
    <d v="2010-03-20T05:00:00"/>
  </r>
  <r>
    <n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b v="1"/>
    <s v="theater/plays"/>
    <n v="103.98634590377114"/>
    <x v="3"/>
    <x v="3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b v="1"/>
    <s v="publishing/fiction"/>
    <n v="76.555555555555557"/>
    <x v="5"/>
    <x v="13"/>
    <x v="454"/>
    <d v="2012-03-06T06:00:00"/>
  </r>
  <r>
    <n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b v="0"/>
    <s v="theater/plays"/>
    <n v="87.068592057761734"/>
    <x v="3"/>
    <x v="3"/>
    <x v="455"/>
    <d v="2019-12-19T06:00:00"/>
  </r>
  <r>
    <n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b v="1"/>
    <s v="food/food trucks"/>
    <n v="48.99554707379135"/>
    <x v="0"/>
    <x v="0"/>
    <x v="456"/>
    <d v="2014-09-22T05:00:00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b v="0"/>
    <s v="theater/plays"/>
    <n v="42.969135802469133"/>
    <x v="3"/>
    <x v="3"/>
    <x v="457"/>
    <d v="2019-07-21T05:00:00"/>
  </r>
  <r>
    <n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b v="1"/>
    <s v="publishing/translations"/>
    <n v="33.428571428571431"/>
    <x v="5"/>
    <x v="18"/>
    <x v="458"/>
    <d v="2018-03-24T05:00:00"/>
  </r>
  <r>
    <n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b v="0"/>
    <s v="theater/plays"/>
    <n v="83.982949701619773"/>
    <x v="3"/>
    <x v="3"/>
    <x v="459"/>
    <d v="2017-05-23T05:00:00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b v="0"/>
    <s v="theater/plays"/>
    <n v="101.41739130434783"/>
    <x v="3"/>
    <x v="3"/>
    <x v="460"/>
    <d v="2016-02-20T06:00:00"/>
  </r>
  <r>
    <n v="489"/>
    <s v="Clark Inc"/>
    <s v="Down-sized mobile time-frame"/>
    <n v="9200"/>
    <n v="9339"/>
    <n v="101.5108695652174"/>
    <x v="1"/>
    <n v="85"/>
    <x v="6"/>
    <s v="EUR"/>
    <n v="1281934800"/>
    <n v="1282366800"/>
    <b v="0"/>
    <b v="0"/>
    <s v="technology/wearables"/>
    <n v="109.87058823529412"/>
    <x v="2"/>
    <x v="8"/>
    <x v="461"/>
    <d v="2010-08-21T05:00:00"/>
  </r>
  <r>
    <n v="490"/>
    <s v="Young and Sons"/>
    <s v="Innovative disintermediate encryption"/>
    <n v="2400"/>
    <n v="4596"/>
    <n v="191.5"/>
    <x v="1"/>
    <n v="144"/>
    <x v="1"/>
    <s v="USD"/>
    <n v="1573970400"/>
    <n v="1574575200"/>
    <b v="0"/>
    <b v="0"/>
    <s v="journalism/audio"/>
    <n v="31.916666666666668"/>
    <x v="8"/>
    <x v="23"/>
    <x v="462"/>
    <d v="2019-11-24T06:00:00"/>
  </r>
  <r>
    <n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b v="1"/>
    <s v="food/food trucks"/>
    <n v="70.993450675399103"/>
    <x v="0"/>
    <x v="0"/>
    <x v="463"/>
    <d v="2013-07-27T05:00:00"/>
  </r>
  <r>
    <n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b v="1"/>
    <s v="film &amp; video/shorts"/>
    <n v="77.026890756302521"/>
    <x v="4"/>
    <x v="12"/>
    <x v="464"/>
    <d v="2010-07-12T05:00:00"/>
  </r>
  <r>
    <n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b v="0"/>
    <s v="photography/photography books"/>
    <n v="101.78125"/>
    <x v="7"/>
    <x v="14"/>
    <x v="465"/>
    <d v="2019-07-12T05:00:00"/>
  </r>
  <r>
    <n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b v="0"/>
    <s v="technology/wearables"/>
    <n v="51.059701492537314"/>
    <x v="2"/>
    <x v="8"/>
    <x v="466"/>
    <d v="2012-03-23T05:00:00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b v="0"/>
    <s v="theater/plays"/>
    <n v="68.02051282051282"/>
    <x v="3"/>
    <x v="3"/>
    <x v="467"/>
    <d v="2014-06-14T05:00:00"/>
  </r>
  <r>
    <n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b v="0"/>
    <s v="film &amp; video/animation"/>
    <n v="30.87037037037037"/>
    <x v="4"/>
    <x v="10"/>
    <x v="468"/>
    <d v="2017-06-07T05:00:00"/>
  </r>
  <r>
    <n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b v="1"/>
    <s v="technology/wearables"/>
    <n v="27.908333333333335"/>
    <x v="2"/>
    <x v="8"/>
    <x v="469"/>
    <d v="2016-12-20T06:00:00"/>
  </r>
  <r>
    <n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b v="0"/>
    <s v="technology/web"/>
    <n v="79.994818652849744"/>
    <x v="2"/>
    <x v="2"/>
    <x v="470"/>
    <d v="2015-01-03T06:00:00"/>
  </r>
  <r>
    <n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b v="1"/>
    <s v="film &amp; video/documentary"/>
    <n v="38.003378378378379"/>
    <x v="4"/>
    <x v="4"/>
    <x v="471"/>
    <d v="2016-03-20T05:00:00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n v="0"/>
    <x v="3"/>
    <x v="3"/>
    <x v="472"/>
    <d v="2013-05-29T05:00:00"/>
  </r>
  <r>
    <n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b v="0"/>
    <s v="film &amp; video/documentary"/>
    <n v="59.990534521158132"/>
    <x v="4"/>
    <x v="4"/>
    <x v="473"/>
    <d v="2013-03-14T05:00:00"/>
  </r>
  <r>
    <n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b v="1"/>
    <s v="games/video games"/>
    <n v="37.037634408602152"/>
    <x v="6"/>
    <x v="11"/>
    <x v="474"/>
    <d v="2012-08-25T05:00:00"/>
  </r>
  <r>
    <n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b v="0"/>
    <s v="film &amp; video/drama"/>
    <n v="99.963043478260872"/>
    <x v="4"/>
    <x v="6"/>
    <x v="72"/>
    <d v="2015-07-21T05:00:00"/>
  </r>
  <r>
    <n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b v="0"/>
    <s v="music/rock"/>
    <n v="111.6774193548387"/>
    <x v="1"/>
    <x v="1"/>
    <x v="443"/>
    <d v="2015-05-19T05:00:00"/>
  </r>
  <r>
    <n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b v="1"/>
    <s v="publishing/radio &amp; podcasts"/>
    <n v="36.014409221902014"/>
    <x v="5"/>
    <x v="15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b v="1"/>
    <s v="theater/plays"/>
    <n v="66.010284810126578"/>
    <x v="3"/>
    <x v="3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b v="1"/>
    <s v="technology/web"/>
    <n v="44.05263157894737"/>
    <x v="2"/>
    <x v="2"/>
    <x v="476"/>
    <d v="2013-05-28T05:00:00"/>
  </r>
  <r>
    <n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b v="0"/>
    <s v="theater/plays"/>
    <n v="52.999726551818434"/>
    <x v="3"/>
    <x v="3"/>
    <x v="192"/>
    <d v="2018-08-19T05:00:00"/>
  </r>
  <r>
    <n v="509"/>
    <s v="White LLC"/>
    <s v="Robust zero-defect project"/>
    <n v="168500"/>
    <n v="119510"/>
    <n v="70.925816023738875"/>
    <x v="0"/>
    <n v="1258"/>
    <x v="1"/>
    <s v="USD"/>
    <n v="1336194000"/>
    <n v="1337058000"/>
    <b v="0"/>
    <b v="0"/>
    <s v="theater/plays"/>
    <n v="95"/>
    <x v="3"/>
    <x v="3"/>
    <x v="477"/>
    <d v="2012-05-15T05:00:00"/>
  </r>
  <r>
    <n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b v="0"/>
    <s v="film &amp; video/drama"/>
    <n v="70.908396946564892"/>
    <x v="4"/>
    <x v="6"/>
    <x v="478"/>
    <d v="2018-06-24T05:00:00"/>
  </r>
  <r>
    <n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b v="0"/>
    <s v="theater/plays"/>
    <n v="98.060773480662988"/>
    <x v="3"/>
    <x v="3"/>
    <x v="479"/>
    <d v="2019-08-04T05:00:00"/>
  </r>
  <r>
    <n v="512"/>
    <s v="Williams-Walsh"/>
    <s v="Organized explicit core"/>
    <n v="9100"/>
    <n v="12678"/>
    <n v="139.31868131868131"/>
    <x v="1"/>
    <n v="239"/>
    <x v="1"/>
    <s v="USD"/>
    <n v="1404536400"/>
    <n v="1404622800"/>
    <b v="0"/>
    <b v="1"/>
    <s v="games/video games"/>
    <n v="53.046025104602514"/>
    <x v="6"/>
    <x v="11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b v="0"/>
    <s v="film &amp; video/television"/>
    <n v="93.142857142857139"/>
    <x v="4"/>
    <x v="19"/>
    <x v="180"/>
    <d v="2010-09-11T05:00:00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b v="1"/>
    <s v="music/rock"/>
    <n v="58.945075757575758"/>
    <x v="1"/>
    <x v="1"/>
    <x v="481"/>
    <d v="2013-12-11T06:00:00"/>
  </r>
  <r>
    <n v="515"/>
    <s v="Cox LLC"/>
    <s v="Phased 24hour flexibility"/>
    <n v="8600"/>
    <n v="4797"/>
    <n v="55.779069767441861"/>
    <x v="0"/>
    <n v="133"/>
    <x v="0"/>
    <s v="CAD"/>
    <n v="1324620000"/>
    <n v="1324792800"/>
    <b v="0"/>
    <b v="1"/>
    <s v="theater/plays"/>
    <n v="36.067669172932334"/>
    <x v="3"/>
    <x v="3"/>
    <x v="482"/>
    <d v="2011-12-25T06:00:00"/>
  </r>
  <r>
    <n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b v="0"/>
    <s v="publishing/nonfiction"/>
    <n v="63.030732860520096"/>
    <x v="5"/>
    <x v="9"/>
    <x v="194"/>
    <d v="2010-09-13T05:00:00"/>
  </r>
  <r>
    <n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b v="0"/>
    <s v="food/food trucks"/>
    <n v="84.717948717948715"/>
    <x v="0"/>
    <x v="0"/>
    <x v="483"/>
    <d v="2017-05-10T05:00:00"/>
  </r>
  <r>
    <n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b v="1"/>
    <s v="film &amp; video/animation"/>
    <n v="62.2"/>
    <x v="4"/>
    <x v="10"/>
    <x v="484"/>
    <d v="2018-02-25T06:00:00"/>
  </r>
  <r>
    <n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b v="1"/>
    <s v="music/rock"/>
    <n v="101.97518330513255"/>
    <x v="1"/>
    <x v="1"/>
    <x v="355"/>
    <d v="2015-01-22T06:00:00"/>
  </r>
  <r>
    <n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b v="0"/>
    <s v="theater/plays"/>
    <n v="106.4375"/>
    <x v="3"/>
    <x v="3"/>
    <x v="485"/>
    <d v="2019-04-22T05:00:00"/>
  </r>
  <r>
    <n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b v="1"/>
    <s v="film &amp; video/drama"/>
    <n v="29.975609756097562"/>
    <x v="4"/>
    <x v="6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b v="0"/>
    <s v="film &amp; video/shorts"/>
    <n v="85.806282722513089"/>
    <x v="4"/>
    <x v="12"/>
    <x v="487"/>
    <d v="2012-07-15T05:00:00"/>
  </r>
  <r>
    <n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b v="0"/>
    <s v="film &amp; video/shorts"/>
    <n v="70.82022471910112"/>
    <x v="4"/>
    <x v="12"/>
    <x v="488"/>
    <d v="2010-03-09T06:00:00"/>
  </r>
  <r>
    <n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b v="0"/>
    <s v="theater/plays"/>
    <n v="40.998484082870135"/>
    <x v="3"/>
    <x v="3"/>
    <x v="489"/>
    <d v="2010-05-09T05:00:00"/>
  </r>
  <r>
    <n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b v="0"/>
    <s v="technology/wearables"/>
    <n v="28.063492063492063"/>
    <x v="2"/>
    <x v="8"/>
    <x v="490"/>
    <d v="2010-11-27T06:00:00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s v="theater/plays"/>
    <n v="88.054421768707485"/>
    <x v="3"/>
    <x v="3"/>
    <x v="312"/>
    <d v="2016-02-01T06:00:00"/>
  </r>
  <r>
    <n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b v="0"/>
    <s v="film &amp; video/animation"/>
    <n v="31"/>
    <x v="4"/>
    <x v="10"/>
    <x v="491"/>
    <d v="2016-03-12T06:00:00"/>
  </r>
  <r>
    <n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b v="0"/>
    <s v="music/indie rock"/>
    <n v="90.337500000000006"/>
    <x v="1"/>
    <x v="7"/>
    <x v="492"/>
    <d v="2014-01-07T06:00:00"/>
  </r>
  <r>
    <n v="529"/>
    <s v="Gallegos Inc"/>
    <s v="Seamless logistical encryption"/>
    <n v="5100"/>
    <n v="574"/>
    <n v="11.254901960784313"/>
    <x v="0"/>
    <n v="9"/>
    <x v="1"/>
    <s v="USD"/>
    <n v="1399698000"/>
    <n v="1402117200"/>
    <b v="0"/>
    <b v="0"/>
    <s v="games/video games"/>
    <n v="63.777777777777779"/>
    <x v="6"/>
    <x v="11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b v="1"/>
    <s v="publishing/fiction"/>
    <n v="53.995515695067262"/>
    <x v="5"/>
    <x v="13"/>
    <x v="494"/>
    <d v="2010-09-14T05:00:00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b v="0"/>
    <s v="games/video games"/>
    <n v="48.993956043956047"/>
    <x v="6"/>
    <x v="11"/>
    <x v="495"/>
    <d v="2014-01-06T06:00:00"/>
  </r>
  <r>
    <n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b v="0"/>
    <s v="theater/plays"/>
    <n v="63.857142857142854"/>
    <x v="3"/>
    <x v="3"/>
    <x v="496"/>
    <d v="2018-01-26T06:00:00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b v="0"/>
    <s v="music/indie rock"/>
    <n v="82.996393146979258"/>
    <x v="1"/>
    <x v="7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b v="1"/>
    <s v="film &amp; video/drama"/>
    <n v="55.08230452674897"/>
    <x v="4"/>
    <x v="6"/>
    <x v="498"/>
    <d v="2018-08-18T05:00:00"/>
  </r>
  <r>
    <n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b v="1"/>
    <s v="theater/plays"/>
    <n v="62.044554455445542"/>
    <x v="3"/>
    <x v="3"/>
    <x v="499"/>
    <d v="2018-06-10T05:00:00"/>
  </r>
  <r>
    <n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b v="0"/>
    <s v="publishing/fiction"/>
    <n v="104.97857142857143"/>
    <x v="5"/>
    <x v="13"/>
    <x v="500"/>
    <d v="2010-09-19T05:00:00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b v="1"/>
    <s v="film &amp; video/documentary"/>
    <n v="94.044676806083643"/>
    <x v="4"/>
    <x v="4"/>
    <x v="501"/>
    <d v="2018-09-22T05:00:00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b v="0"/>
    <s v="games/mobile games"/>
    <n v="44.007716049382715"/>
    <x v="6"/>
    <x v="20"/>
    <x v="502"/>
    <d v="2013-10-08T05:00:00"/>
  </r>
  <r>
    <n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b v="1"/>
    <s v="food/food trucks"/>
    <n v="92.467532467532465"/>
    <x v="0"/>
    <x v="0"/>
    <x v="503"/>
    <d v="2019-07-07T05:00:00"/>
  </r>
  <r>
    <n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b v="0"/>
    <s v="photography/photography books"/>
    <n v="57.072874493927124"/>
    <x v="7"/>
    <x v="14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b v="0"/>
    <s v="games/mobile games"/>
    <n v="109.07848101265823"/>
    <x v="6"/>
    <x v="20"/>
    <x v="505"/>
    <d v="2015-07-06T05:00:00"/>
  </r>
  <r>
    <n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b v="0"/>
    <s v="music/indie rock"/>
    <n v="39.387755102040813"/>
    <x v="1"/>
    <x v="7"/>
    <x v="506"/>
    <d v="2016-02-21T06:00:00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b v="0"/>
    <s v="games/video games"/>
    <n v="77.022222222222226"/>
    <x v="6"/>
    <x v="11"/>
    <x v="507"/>
    <d v="2013-09-26T05:00:00"/>
  </r>
  <r>
    <n v="544"/>
    <s v="Taylor Inc"/>
    <s v="Public-key 3rdgeneration system engine"/>
    <n v="2800"/>
    <n v="7742"/>
    <n v="276.5"/>
    <x v="1"/>
    <n v="84"/>
    <x v="1"/>
    <s v="USD"/>
    <n v="1452232800"/>
    <n v="1453356000"/>
    <b v="0"/>
    <b v="0"/>
    <s v="music/rock"/>
    <n v="92.166666666666671"/>
    <x v="1"/>
    <x v="1"/>
    <x v="508"/>
    <d v="2016-01-21T06:00:00"/>
  </r>
  <r>
    <n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b v="0"/>
    <s v="theater/plays"/>
    <n v="61.007063197026021"/>
    <x v="3"/>
    <x v="3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b v="1"/>
    <s v="theater/plays"/>
    <n v="78.068181818181813"/>
    <x v="3"/>
    <x v="3"/>
    <x v="510"/>
    <d v="2018-09-20T05:00:00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n v="80.75"/>
    <x v="4"/>
    <x v="6"/>
    <x v="511"/>
    <d v="2015-02-06T06:00:00"/>
  </r>
  <r>
    <n v="548"/>
    <s v="York-Pitts"/>
    <s v="Monitored discrete toolset"/>
    <n v="66100"/>
    <n v="179074"/>
    <n v="270.91376701966715"/>
    <x v="1"/>
    <n v="2985"/>
    <x v="1"/>
    <s v="USD"/>
    <n v="1459486800"/>
    <n v="1460610000"/>
    <b v="0"/>
    <b v="0"/>
    <s v="theater/plays"/>
    <n v="59.991289782244557"/>
    <x v="3"/>
    <x v="3"/>
    <x v="512"/>
    <d v="2016-04-14T05:00:00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b v="0"/>
    <s v="technology/wearables"/>
    <n v="110.03018372703411"/>
    <x v="2"/>
    <x v="8"/>
    <x v="513"/>
    <d v="2013-06-06T05:00:00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n v="4"/>
    <x v="1"/>
    <x v="7"/>
    <x v="514"/>
    <d v="2012-03-21T05:00:00"/>
  </r>
  <r>
    <n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b v="1"/>
    <s v="technology/web"/>
    <n v="37.99856063332134"/>
    <x v="2"/>
    <x v="2"/>
    <x v="515"/>
    <d v="2015-01-29T06:00:00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b v="0"/>
    <s v="theater/plays"/>
    <n v="96.369565217391298"/>
    <x v="3"/>
    <x v="3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b v="0"/>
    <s v="music/rock"/>
    <n v="72.978599221789878"/>
    <x v="1"/>
    <x v="1"/>
    <x v="517"/>
    <d v="2011-01-03T06:00:00"/>
  </r>
  <r>
    <n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b v="0"/>
    <s v="music/indie rock"/>
    <n v="26.007220216606498"/>
    <x v="1"/>
    <x v="7"/>
    <x v="518"/>
    <d v="2016-12-25T06:00:00"/>
  </r>
  <r>
    <n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b v="0"/>
    <s v="music/rock"/>
    <n v="104.36296296296297"/>
    <x v="1"/>
    <x v="1"/>
    <x v="519"/>
    <d v="2014-05-03T05:00:00"/>
  </r>
  <r>
    <n v="556"/>
    <s v="Smith and Sons"/>
    <s v="Grass-roots 24/7 attitude"/>
    <n v="5200"/>
    <n v="12467"/>
    <n v="239.75"/>
    <x v="1"/>
    <n v="122"/>
    <x v="1"/>
    <s v="USD"/>
    <n v="1315285200"/>
    <n v="1315890000"/>
    <b v="0"/>
    <b v="1"/>
    <s v="publishing/translations"/>
    <n v="102.18852459016394"/>
    <x v="5"/>
    <x v="18"/>
    <x v="520"/>
    <d v="2011-09-13T05:00:00"/>
  </r>
  <r>
    <n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b v="1"/>
    <s v="film &amp; video/science fiction"/>
    <n v="54.117647058823529"/>
    <x v="4"/>
    <x v="22"/>
    <x v="521"/>
    <d v="2015-10-05T05:00:00"/>
  </r>
  <r>
    <n v="558"/>
    <s v="Ho Ltd"/>
    <s v="Enhanced client-driven capacity"/>
    <n v="5800"/>
    <n v="7966"/>
    <n v="137.34482758620689"/>
    <x v="1"/>
    <n v="126"/>
    <x v="1"/>
    <s v="USD"/>
    <n v="1456293600"/>
    <n v="1460005200"/>
    <b v="0"/>
    <b v="0"/>
    <s v="theater/plays"/>
    <n v="63.222222222222221"/>
    <x v="3"/>
    <x v="3"/>
    <x v="522"/>
    <d v="2016-04-07T05:00:00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b v="0"/>
    <s v="theater/plays"/>
    <n v="104.03228962818004"/>
    <x v="3"/>
    <x v="3"/>
    <x v="523"/>
    <d v="2016-08-09T05:00:00"/>
  </r>
  <r>
    <n v="560"/>
    <s v="Hunt LLC"/>
    <s v="Re-engineered radical policy"/>
    <n v="20000"/>
    <n v="158832"/>
    <n v="794.16"/>
    <x v="1"/>
    <n v="3177"/>
    <x v="1"/>
    <s v="USD"/>
    <n v="1321596000"/>
    <n v="1325052000"/>
    <b v="0"/>
    <b v="0"/>
    <s v="film &amp; video/animation"/>
    <n v="49.994334277620396"/>
    <x v="4"/>
    <x v="10"/>
    <x v="524"/>
    <d v="2011-12-28T06:00:00"/>
  </r>
  <r>
    <n v="561"/>
    <s v="Fowler-Smith"/>
    <s v="Down-sized logistical adapter"/>
    <n v="3000"/>
    <n v="11091"/>
    <n v="369.7"/>
    <x v="1"/>
    <n v="198"/>
    <x v="5"/>
    <s v="CHF"/>
    <n v="1318827600"/>
    <n v="1319000400"/>
    <b v="0"/>
    <b v="0"/>
    <s v="theater/plays"/>
    <n v="56.015151515151516"/>
    <x v="3"/>
    <x v="3"/>
    <x v="525"/>
    <d v="2011-10-19T05:00:00"/>
  </r>
  <r>
    <n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b v="0"/>
    <s v="music/rock"/>
    <n v="48.807692307692307"/>
    <x v="1"/>
    <x v="1"/>
    <x v="188"/>
    <d v="2019-03-14T05:00:00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b v="0"/>
    <s v="film &amp; video/documentary"/>
    <n v="60.082352941176474"/>
    <x v="4"/>
    <x v="4"/>
    <x v="526"/>
    <d v="2018-12-03T06:00:00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b v="0"/>
    <s v="theater/plays"/>
    <n v="78.990502793296088"/>
    <x v="3"/>
    <x v="3"/>
    <x v="527"/>
    <d v="2015-03-23T05:00:00"/>
  </r>
  <r>
    <n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b v="0"/>
    <s v="theater/plays"/>
    <n v="53.99499443826474"/>
    <x v="3"/>
    <x v="3"/>
    <x v="528"/>
    <d v="2011-12-05T06:00:00"/>
  </r>
  <r>
    <n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b v="1"/>
    <s v="music/electric music"/>
    <n v="111.45945945945945"/>
    <x v="1"/>
    <x v="5"/>
    <x v="522"/>
    <d v="2016-03-18T05:00:00"/>
  </r>
  <r>
    <n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b v="0"/>
    <s v="music/rock"/>
    <n v="60.922131147540981"/>
    <x v="1"/>
    <x v="1"/>
    <x v="529"/>
    <d v="2014-07-12T05:00:00"/>
  </r>
  <r>
    <n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b v="0"/>
    <s v="theater/plays"/>
    <n v="26.0015444015444"/>
    <x v="3"/>
    <x v="3"/>
    <x v="530"/>
    <d v="2010-08-29T05:00:00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b v="0"/>
    <s v="film &amp; video/animation"/>
    <n v="80.993208828522924"/>
    <x v="4"/>
    <x v="10"/>
    <x v="531"/>
    <d v="2011-01-23T06:00:00"/>
  </r>
  <r>
    <n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b v="1"/>
    <s v="music/rock"/>
    <n v="34.995963302752294"/>
    <x v="1"/>
    <x v="1"/>
    <x v="515"/>
    <d v="2014-12-26T06:00:00"/>
  </r>
  <r>
    <n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b v="0"/>
    <s v="film &amp; video/shorts"/>
    <n v="94.142857142857139"/>
    <x v="4"/>
    <x v="12"/>
    <x v="532"/>
    <d v="2015-08-05T05:00:00"/>
  </r>
  <r>
    <n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b v="1"/>
    <s v="music/rock"/>
    <n v="52.085106382978722"/>
    <x v="1"/>
    <x v="1"/>
    <x v="533"/>
    <d v="2015-10-14T05:00:00"/>
  </r>
  <r>
    <n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b v="0"/>
    <s v="journalism/audio"/>
    <n v="24.986666666666668"/>
    <x v="8"/>
    <x v="23"/>
    <x v="409"/>
    <d v="2014-05-04T05:00:00"/>
  </r>
  <r>
    <n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b v="1"/>
    <s v="food/food trucks"/>
    <n v="69.215277777777771"/>
    <x v="0"/>
    <x v="0"/>
    <x v="534"/>
    <d v="2019-12-17T06:00:00"/>
  </r>
  <r>
    <n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b v="1"/>
    <s v="theater/plays"/>
    <n v="93.944444444444443"/>
    <x v="3"/>
    <x v="3"/>
    <x v="53"/>
    <d v="2014-05-23T05:00:00"/>
  </r>
  <r>
    <n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b v="0"/>
    <s v="theater/plays"/>
    <n v="98.40625"/>
    <x v="3"/>
    <x v="3"/>
    <x v="535"/>
    <d v="2017-11-18T06:00:00"/>
  </r>
  <r>
    <n v="577"/>
    <s v="Stevens Inc"/>
    <s v="Adaptive 24hour projection"/>
    <n v="8200"/>
    <n v="1546"/>
    <n v="18.853658536585368"/>
    <x v="3"/>
    <n v="37"/>
    <x v="1"/>
    <s v="USD"/>
    <n v="1299823200"/>
    <n v="1302066000"/>
    <b v="0"/>
    <b v="0"/>
    <s v="music/jazz"/>
    <n v="41.783783783783782"/>
    <x v="1"/>
    <x v="17"/>
    <x v="536"/>
    <d v="2011-04-06T05:00:00"/>
  </r>
  <r>
    <n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b v="0"/>
    <s v="film &amp; video/science fiction"/>
    <n v="65.991836734693877"/>
    <x v="4"/>
    <x v="22"/>
    <x v="537"/>
    <d v="2011-12-04T06:00:00"/>
  </r>
  <r>
    <n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b v="0"/>
    <s v="music/jazz"/>
    <n v="72.05747126436782"/>
    <x v="1"/>
    <x v="17"/>
    <x v="538"/>
    <d v="2011-08-19T05:00:00"/>
  </r>
  <r>
    <n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b v="0"/>
    <s v="theater/plays"/>
    <n v="48.003209242618745"/>
    <x v="3"/>
    <x v="3"/>
    <x v="539"/>
    <d v="2014-03-06T06:00:00"/>
  </r>
  <r>
    <n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b v="0"/>
    <s v="technology/web"/>
    <n v="54.098591549295776"/>
    <x v="2"/>
    <x v="2"/>
    <x v="540"/>
    <d v="2011-05-14T05:00:00"/>
  </r>
  <r>
    <n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b v="1"/>
    <s v="games/video games"/>
    <n v="107.88095238095238"/>
    <x v="6"/>
    <x v="11"/>
    <x v="505"/>
    <d v="2015-06-15T05:00:00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b v="0"/>
    <s v="film &amp; video/documentary"/>
    <n v="67.034103410341032"/>
    <x v="4"/>
    <x v="4"/>
    <x v="541"/>
    <d v="2012-03-08T06:00:00"/>
  </r>
  <r>
    <n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b v="0"/>
    <s v="technology/web"/>
    <n v="64.01425914445133"/>
    <x v="2"/>
    <x v="2"/>
    <x v="542"/>
    <d v="2012-05-09T05:00:00"/>
  </r>
  <r>
    <n v="585"/>
    <s v="Pugh LLC"/>
    <s v="Reactive analyzing function"/>
    <n v="8900"/>
    <n v="13065"/>
    <n v="146.79775280898878"/>
    <x v="1"/>
    <n v="136"/>
    <x v="1"/>
    <s v="USD"/>
    <n v="1268888400"/>
    <n v="1269752400"/>
    <b v="0"/>
    <b v="0"/>
    <s v="publishing/translations"/>
    <n v="96.066176470588232"/>
    <x v="5"/>
    <x v="18"/>
    <x v="543"/>
    <d v="2010-03-28T05:00:00"/>
  </r>
  <r>
    <n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b v="0"/>
    <s v="music/rock"/>
    <n v="51.184615384615384"/>
    <x v="1"/>
    <x v="1"/>
    <x v="544"/>
    <d v="2010-12-06T06:00:00"/>
  </r>
  <r>
    <n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b v="1"/>
    <s v="food/food trucks"/>
    <n v="43.92307692307692"/>
    <x v="0"/>
    <x v="0"/>
    <x v="35"/>
    <d v="2019-03-12T05:00:00"/>
  </r>
  <r>
    <n v="588"/>
    <s v="Weber Inc"/>
    <s v="Up-sized discrete firmware"/>
    <n v="157600"/>
    <n v="124517"/>
    <n v="79.008248730964468"/>
    <x v="0"/>
    <n v="1368"/>
    <x v="4"/>
    <s v="GBP"/>
    <n v="1269493200"/>
    <n v="1272171600"/>
    <b v="0"/>
    <b v="0"/>
    <s v="theater/plays"/>
    <n v="91.021198830409361"/>
    <x v="3"/>
    <x v="3"/>
    <x v="152"/>
    <d v="2010-04-25T05:00:00"/>
  </r>
  <r>
    <n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b v="0"/>
    <s v="film &amp; video/documentary"/>
    <n v="50.127450980392155"/>
    <x v="4"/>
    <x v="4"/>
    <x v="545"/>
    <d v="2015-07-12T05:00:00"/>
  </r>
  <r>
    <n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b v="0"/>
    <s v="publishing/radio &amp; podcasts"/>
    <n v="67.720930232558146"/>
    <x v="5"/>
    <x v="15"/>
    <x v="546"/>
    <d v="2015-01-01T06:00:00"/>
  </r>
  <r>
    <n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b v="0"/>
    <s v="games/video games"/>
    <n v="61.03921568627451"/>
    <x v="6"/>
    <x v="11"/>
    <x v="547"/>
    <d v="2010-07-24T05:00:00"/>
  </r>
  <r>
    <n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b v="0"/>
    <s v="theater/plays"/>
    <n v="80.011857707509876"/>
    <x v="3"/>
    <x v="3"/>
    <x v="548"/>
    <d v="2014-06-08T05:00:00"/>
  </r>
  <r>
    <n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b v="0"/>
    <s v="film &amp; video/animation"/>
    <n v="47.001497753369947"/>
    <x v="4"/>
    <x v="10"/>
    <x v="549"/>
    <d v="2014-04-08T05:00:00"/>
  </r>
  <r>
    <n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b v="1"/>
    <s v="theater/plays"/>
    <n v="71.127388535031841"/>
    <x v="3"/>
    <x v="3"/>
    <x v="550"/>
    <d v="2016-06-30T05:00:00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b v="1"/>
    <s v="theater/plays"/>
    <n v="89.99079189686924"/>
    <x v="3"/>
    <x v="3"/>
    <x v="551"/>
    <d v="2010-04-06T05:00:00"/>
  </r>
  <r>
    <n v="596"/>
    <s v="Becker-Scott"/>
    <s v="Managed optimizing archive"/>
    <n v="7900"/>
    <n v="7875"/>
    <n v="99.683544303797461"/>
    <x v="0"/>
    <n v="183"/>
    <x v="1"/>
    <s v="USD"/>
    <n v="1457157600"/>
    <n v="1457762400"/>
    <b v="0"/>
    <b v="1"/>
    <s v="film &amp; video/drama"/>
    <n v="43.032786885245905"/>
    <x v="4"/>
    <x v="6"/>
    <x v="552"/>
    <d v="2016-03-12T06:00:00"/>
  </r>
  <r>
    <n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b v="0"/>
    <s v="theater/plays"/>
    <n v="67.997714808043881"/>
    <x v="3"/>
    <x v="3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b v="0"/>
    <s v="music/rock"/>
    <n v="73.004566210045667"/>
    <x v="1"/>
    <x v="1"/>
    <x v="553"/>
    <d v="2010-07-14T05:00:00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s v="film &amp; video/documentary"/>
    <n v="62.341463414634148"/>
    <x v="4"/>
    <x v="4"/>
    <x v="554"/>
    <d v="2015-02-20T06:00:00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n v="5"/>
    <x v="0"/>
    <x v="0"/>
    <x v="555"/>
    <d v="2013-08-11T05:00:00"/>
  </r>
  <r>
    <n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b v="0"/>
    <s v="technology/wearables"/>
    <n v="67.103092783505161"/>
    <x v="2"/>
    <x v="8"/>
    <x v="548"/>
    <d v="2014-06-16T05:00:00"/>
  </r>
  <r>
    <n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b v="0"/>
    <s v="theater/plays"/>
    <n v="79.978947368421046"/>
    <x v="3"/>
    <x v="3"/>
    <x v="62"/>
    <d v="2015-06-16T05:00:00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b v="0"/>
    <s v="theater/plays"/>
    <n v="62.176470588235297"/>
    <x v="3"/>
    <x v="3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b v="0"/>
    <s v="theater/plays"/>
    <n v="53.005950297514879"/>
    <x v="3"/>
    <x v="3"/>
    <x v="557"/>
    <d v="2011-02-12T06:00:00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b v="0"/>
    <s v="publishing/nonfiction"/>
    <n v="57.738317757009348"/>
    <x v="5"/>
    <x v="9"/>
    <x v="27"/>
    <d v="2015-11-13T06:00:00"/>
  </r>
  <r>
    <n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b v="0"/>
    <s v="music/rock"/>
    <n v="40.03125"/>
    <x v="1"/>
    <x v="1"/>
    <x v="558"/>
    <d v="2016-03-18T05:00:00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b v="0"/>
    <s v="food/food trucks"/>
    <n v="81.016591928251117"/>
    <x v="0"/>
    <x v="0"/>
    <x v="559"/>
    <d v="2014-03-25T05:00:00"/>
  </r>
  <r>
    <n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b v="1"/>
    <s v="music/jazz"/>
    <n v="35.047468354430379"/>
    <x v="1"/>
    <x v="17"/>
    <x v="426"/>
    <d v="2019-03-10T06:00:00"/>
  </r>
  <r>
    <n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b v="0"/>
    <s v="film &amp; video/science fiction"/>
    <n v="102.92307692307692"/>
    <x v="4"/>
    <x v="22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b v="0"/>
    <s v="theater/plays"/>
    <n v="27.998126756166094"/>
    <x v="3"/>
    <x v="3"/>
    <x v="561"/>
    <d v="2012-12-30T06:00:00"/>
  </r>
  <r>
    <n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b v="0"/>
    <s v="theater/plays"/>
    <n v="75.733333333333334"/>
    <x v="3"/>
    <x v="3"/>
    <x v="562"/>
    <d v="2013-08-06T05:00:00"/>
  </r>
  <r>
    <n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b v="0"/>
    <s v="music/electric music"/>
    <n v="45.026041666666664"/>
    <x v="1"/>
    <x v="5"/>
    <x v="563"/>
    <d v="2010-11-15T06:00:00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n v="73.615384615384613"/>
    <x v="3"/>
    <x v="3"/>
    <x v="564"/>
    <d v="2017-09-04T05:00:00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b v="0"/>
    <s v="theater/plays"/>
    <n v="56.991701244813278"/>
    <x v="3"/>
    <x v="3"/>
    <x v="565"/>
    <d v="2017-01-29T06:00:00"/>
  </r>
  <r>
    <n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b v="0"/>
    <s v="theater/plays"/>
    <n v="85.223529411764702"/>
    <x v="3"/>
    <x v="3"/>
    <x v="566"/>
    <d v="2016-05-09T05:00:00"/>
  </r>
  <r>
    <n v="616"/>
    <s v="Burnett-Mora"/>
    <s v="Quality-focused 24/7 superstructure"/>
    <n v="6400"/>
    <n v="12129"/>
    <n v="189.515625"/>
    <x v="1"/>
    <n v="238"/>
    <x v="4"/>
    <s v="GBP"/>
    <n v="1379653200"/>
    <n v="1379739600"/>
    <b v="0"/>
    <b v="1"/>
    <s v="music/indie rock"/>
    <n v="50.962184873949582"/>
    <x v="1"/>
    <x v="7"/>
    <x v="567"/>
    <d v="2013-09-21T05:00:00"/>
  </r>
  <r>
    <n v="617"/>
    <s v="King LLC"/>
    <s v="Multi-channeled local intranet"/>
    <n v="1400"/>
    <n v="3496"/>
    <n v="249.71428571428572"/>
    <x v="1"/>
    <n v="55"/>
    <x v="1"/>
    <s v="USD"/>
    <n v="1401858000"/>
    <n v="1402722000"/>
    <b v="0"/>
    <b v="0"/>
    <s v="theater/plays"/>
    <n v="63.563636363636363"/>
    <x v="3"/>
    <x v="3"/>
    <x v="568"/>
    <d v="2014-06-14T05:00:00"/>
  </r>
  <r>
    <n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b v="0"/>
    <s v="publishing/nonfiction"/>
    <n v="80.999165275459092"/>
    <x v="5"/>
    <x v="9"/>
    <x v="569"/>
    <d v="2013-05-23T05:00:00"/>
  </r>
  <r>
    <n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b v="1"/>
    <s v="theater/plays"/>
    <n v="86.044753086419746"/>
    <x v="3"/>
    <x v="3"/>
    <x v="570"/>
    <d v="2011-05-07T05:00:00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b v="0"/>
    <s v="photography/photography books"/>
    <n v="90.0390625"/>
    <x v="7"/>
    <x v="14"/>
    <x v="571"/>
    <d v="2016-07-12T05:00:00"/>
  </r>
  <r>
    <n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b v="0"/>
    <s v="theater/plays"/>
    <n v="74.006063432835816"/>
    <x v="3"/>
    <x v="3"/>
    <x v="572"/>
    <d v="2016-09-18T05:00:00"/>
  </r>
  <r>
    <n v="622"/>
    <s v="Smith-Smith"/>
    <s v="Total leadingedge neural-net"/>
    <n v="189000"/>
    <n v="5916"/>
    <n v="3.1301587301587301"/>
    <x v="0"/>
    <n v="64"/>
    <x v="1"/>
    <s v="USD"/>
    <n v="1523768400"/>
    <n v="1526014800"/>
    <b v="0"/>
    <b v="0"/>
    <s v="music/indie rock"/>
    <n v="92.4375"/>
    <x v="1"/>
    <x v="7"/>
    <x v="573"/>
    <d v="2018-05-11T05:00:00"/>
  </r>
  <r>
    <n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b v="0"/>
    <s v="theater/plays"/>
    <n v="55.999257333828446"/>
    <x v="3"/>
    <x v="3"/>
    <x v="574"/>
    <d v="2015-07-21T05:00:00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b v="0"/>
    <s v="photography/photography books"/>
    <n v="32.983796296296298"/>
    <x v="7"/>
    <x v="14"/>
    <x v="511"/>
    <d v="2015-01-31T06:00:00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s v="theater/plays"/>
    <n v="93.596774193548384"/>
    <x v="3"/>
    <x v="3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b v="1"/>
    <s v="theater/plays"/>
    <n v="69.867724867724874"/>
    <x v="3"/>
    <x v="3"/>
    <x v="576"/>
    <d v="2010-10-07T05:00:00"/>
  </r>
  <r>
    <n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b v="0"/>
    <s v="food/food trucks"/>
    <n v="72.129870129870127"/>
    <x v="0"/>
    <x v="0"/>
    <x v="577"/>
    <d v="2010-07-10T05:00:00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b v="0"/>
    <s v="music/indie rock"/>
    <n v="30.041666666666668"/>
    <x v="1"/>
    <x v="7"/>
    <x v="578"/>
    <d v="2010-10-07T05:00:00"/>
  </r>
  <r>
    <n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b v="1"/>
    <s v="theater/plays"/>
    <n v="73.968000000000004"/>
    <x v="3"/>
    <x v="3"/>
    <x v="579"/>
    <d v="2016-07-08T05:00:00"/>
  </r>
  <r>
    <n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b v="1"/>
    <s v="theater/plays"/>
    <n v="68.65517241379311"/>
    <x v="3"/>
    <x v="3"/>
    <x v="580"/>
    <d v="2019-05-12T05:00:00"/>
  </r>
  <r>
    <n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b v="0"/>
    <s v="theater/plays"/>
    <n v="59.992164544564154"/>
    <x v="3"/>
    <x v="3"/>
    <x v="581"/>
    <d v="2019-03-30T05:00:00"/>
  </r>
  <r>
    <n v="632"/>
    <s v="Parker PLC"/>
    <s v="Reduced interactive matrix"/>
    <n v="72100"/>
    <n v="30902"/>
    <n v="42.859916782246884"/>
    <x v="2"/>
    <n v="278"/>
    <x v="1"/>
    <s v="USD"/>
    <n v="1414904400"/>
    <n v="1416463200"/>
    <b v="0"/>
    <b v="0"/>
    <s v="theater/plays"/>
    <n v="111.15827338129496"/>
    <x v="3"/>
    <x v="3"/>
    <x v="582"/>
    <d v="2014-11-20T06:00:00"/>
  </r>
  <r>
    <n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b v="0"/>
    <s v="film &amp; video/animation"/>
    <n v="53.038095238095238"/>
    <x v="4"/>
    <x v="10"/>
    <x v="336"/>
    <d v="2015-11-11T06:00:00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b v="0"/>
    <s v="film &amp; video/television"/>
    <n v="55.985524728588658"/>
    <x v="4"/>
    <x v="19"/>
    <x v="583"/>
    <d v="2017-04-08T05:00:00"/>
  </r>
  <r>
    <n v="635"/>
    <s v="Mack Ltd"/>
    <s v="Reactive regional access"/>
    <n v="139000"/>
    <n v="158590"/>
    <n v="114.09352517985612"/>
    <x v="1"/>
    <n v="2266"/>
    <x v="1"/>
    <s v="USD"/>
    <n v="1360389600"/>
    <n v="1363150800"/>
    <b v="0"/>
    <b v="0"/>
    <s v="film &amp; video/television"/>
    <n v="69.986760812003524"/>
    <x v="4"/>
    <x v="19"/>
    <x v="584"/>
    <d v="2013-03-13T05:00:00"/>
  </r>
  <r>
    <n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b v="1"/>
    <s v="film &amp; video/animation"/>
    <n v="48.998079877112133"/>
    <x v="4"/>
    <x v="10"/>
    <x v="585"/>
    <d v="2012-03-03T06:00:00"/>
  </r>
  <r>
    <n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b v="0"/>
    <s v="theater/plays"/>
    <n v="103.84615384615384"/>
    <x v="3"/>
    <x v="3"/>
    <x v="586"/>
    <d v="2016-11-22T06:00:00"/>
  </r>
  <r>
    <n v="638"/>
    <s v="Weaver Ltd"/>
    <s v="Monitored 24/7 approach"/>
    <n v="81600"/>
    <n v="9318"/>
    <n v="11.419117647058824"/>
    <x v="0"/>
    <n v="94"/>
    <x v="1"/>
    <s v="USD"/>
    <n v="1280206800"/>
    <n v="1281243600"/>
    <b v="0"/>
    <b v="1"/>
    <s v="theater/plays"/>
    <n v="99.127659574468083"/>
    <x v="3"/>
    <x v="3"/>
    <x v="587"/>
    <d v="2010-08-08T05:00:00"/>
  </r>
  <r>
    <n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b v="1"/>
    <s v="film &amp; video/drama"/>
    <n v="107.37777777777778"/>
    <x v="4"/>
    <x v="6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b v="0"/>
    <s v="theater/plays"/>
    <n v="76.922178988326849"/>
    <x v="3"/>
    <x v="3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b v="0"/>
    <s v="theater/plays"/>
    <n v="58.128865979381445"/>
    <x v="3"/>
    <x v="3"/>
    <x v="590"/>
    <d v="2017-03-20T05:00:00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b v="0"/>
    <s v="technology/wearables"/>
    <n v="103.73643410852713"/>
    <x v="2"/>
    <x v="8"/>
    <x v="591"/>
    <d v="2018-12-26T06:00:00"/>
  </r>
  <r>
    <n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b v="0"/>
    <s v="theater/plays"/>
    <n v="87.962666666666664"/>
    <x v="3"/>
    <x v="3"/>
    <x v="592"/>
    <d v="2017-03-19T05:00:00"/>
  </r>
  <r>
    <n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b v="0"/>
    <s v="theater/plays"/>
    <n v="28"/>
    <x v="3"/>
    <x v="3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b v="1"/>
    <s v="music/rock"/>
    <n v="37.999361294443261"/>
    <x v="1"/>
    <x v="1"/>
    <x v="594"/>
    <d v="2018-10-17T05:00:00"/>
  </r>
  <r>
    <n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b v="0"/>
    <s v="games/video games"/>
    <n v="29.999313893653515"/>
    <x v="6"/>
    <x v="11"/>
    <x v="595"/>
    <d v="2013-03-24T05:00:00"/>
  </r>
  <r>
    <n v="647"/>
    <s v="Jordan-Wolfe"/>
    <s v="Inverse multimedia Graphic Interface"/>
    <n v="4500"/>
    <n v="1863"/>
    <n v="41.4"/>
    <x v="0"/>
    <n v="18"/>
    <x v="1"/>
    <s v="USD"/>
    <n v="1523250000"/>
    <n v="1525323600"/>
    <b v="0"/>
    <b v="0"/>
    <s v="publishing/translations"/>
    <n v="103.5"/>
    <x v="5"/>
    <x v="18"/>
    <x v="596"/>
    <d v="2018-05-03T05:00:00"/>
  </r>
  <r>
    <n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b v="0"/>
    <s v="food/food trucks"/>
    <n v="85.994467496542185"/>
    <x v="0"/>
    <x v="0"/>
    <x v="597"/>
    <d v="2017-07-24T05:00:00"/>
  </r>
  <r>
    <n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b v="1"/>
    <s v="theater/plays"/>
    <n v="98.011627906976742"/>
    <x v="3"/>
    <x v="3"/>
    <x v="598"/>
    <d v="2010-10-31T05:00:00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n v="2"/>
    <x v="1"/>
    <x v="17"/>
    <x v="599"/>
    <d v="2014-08-04T05:00:00"/>
  </r>
  <r>
    <n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b v="0"/>
    <s v="film &amp; video/shorts"/>
    <n v="44.994570837642193"/>
    <x v="4"/>
    <x v="12"/>
    <x v="600"/>
    <d v="2014-03-09T06:00:00"/>
  </r>
  <r>
    <n v="652"/>
    <s v="Cisneros Ltd"/>
    <s v="Vision-oriented regional hub"/>
    <n v="10000"/>
    <n v="12684"/>
    <n v="126.84"/>
    <x v="1"/>
    <n v="409"/>
    <x v="1"/>
    <s v="USD"/>
    <n v="1470373200"/>
    <n v="1474088400"/>
    <b v="0"/>
    <b v="0"/>
    <s v="technology/web"/>
    <n v="31.012224938875306"/>
    <x v="2"/>
    <x v="2"/>
    <x v="601"/>
    <d v="2016-09-17T05:00:00"/>
  </r>
  <r>
    <n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b v="0"/>
    <s v="technology/web"/>
    <n v="59.970085470085472"/>
    <x v="2"/>
    <x v="2"/>
    <x v="602"/>
    <d v="2016-04-10T05:00:00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b v="0"/>
    <s v="music/metal"/>
    <n v="58.9973474801061"/>
    <x v="1"/>
    <x v="16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b v="0"/>
    <s v="photography/photography books"/>
    <n v="50.045454545454547"/>
    <x v="7"/>
    <x v="14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s v="food/food trucks"/>
    <n v="98.966269841269835"/>
    <x v="0"/>
    <x v="0"/>
    <x v="604"/>
    <d v="2018-01-02T06:00:00"/>
  </r>
  <r>
    <n v="657"/>
    <s v="Russo, Kim and Mccoy"/>
    <s v="Balanced optimal hardware"/>
    <n v="10000"/>
    <n v="824"/>
    <n v="8.24"/>
    <x v="0"/>
    <n v="14"/>
    <x v="1"/>
    <s v="USD"/>
    <n v="1514354400"/>
    <n v="1515736800"/>
    <b v="0"/>
    <b v="0"/>
    <s v="film &amp; video/science fiction"/>
    <n v="58.857142857142854"/>
    <x v="4"/>
    <x v="22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b v="0"/>
    <s v="music/rock"/>
    <n v="81.010256410256417"/>
    <x v="1"/>
    <x v="1"/>
    <x v="606"/>
    <d v="2015-09-22T05:00:00"/>
  </r>
  <r>
    <n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b v="0"/>
    <s v="film &amp; video/documentary"/>
    <n v="76.013333333333335"/>
    <x v="4"/>
    <x v="4"/>
    <x v="65"/>
    <d v="2011-01-28T06:00:00"/>
  </r>
  <r>
    <n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b v="0"/>
    <s v="theater/plays"/>
    <n v="96.597402597402592"/>
    <x v="3"/>
    <x v="3"/>
    <x v="607"/>
    <d v="2015-08-30T05:00:00"/>
  </r>
  <r>
    <n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b v="0"/>
    <s v="music/jazz"/>
    <n v="76.957446808510639"/>
    <x v="1"/>
    <x v="17"/>
    <x v="608"/>
    <d v="2012-04-27T05:00:00"/>
  </r>
  <r>
    <n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b v="0"/>
    <s v="theater/plays"/>
    <n v="67.984732824427482"/>
    <x v="3"/>
    <x v="3"/>
    <x v="609"/>
    <d v="2018-12-13T06:00:00"/>
  </r>
  <r>
    <n v="663"/>
    <s v="Everett-Wolfe"/>
    <s v="Total optimizing software"/>
    <n v="10000"/>
    <n v="7724"/>
    <n v="77.239999999999995"/>
    <x v="0"/>
    <n v="87"/>
    <x v="1"/>
    <s v="USD"/>
    <n v="1286427600"/>
    <n v="1288414800"/>
    <b v="0"/>
    <b v="0"/>
    <s v="theater/plays"/>
    <n v="88.781609195402297"/>
    <x v="3"/>
    <x v="3"/>
    <x v="610"/>
    <d v="2010-10-30T05:00:00"/>
  </r>
  <r>
    <n v="664"/>
    <s v="Young PLC"/>
    <s v="Optional maximized attitude"/>
    <n v="79400"/>
    <n v="26571"/>
    <n v="33.464735516372798"/>
    <x v="0"/>
    <n v="1063"/>
    <x v="1"/>
    <s v="USD"/>
    <n v="1329717600"/>
    <n v="1330581600"/>
    <b v="0"/>
    <b v="0"/>
    <s v="music/jazz"/>
    <n v="24.99623706491063"/>
    <x v="1"/>
    <x v="17"/>
    <x v="541"/>
    <d v="2012-03-01T06:00:00"/>
  </r>
  <r>
    <n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b v="1"/>
    <s v="film &amp; video/documentary"/>
    <n v="44.922794117647058"/>
    <x v="4"/>
    <x v="4"/>
    <x v="611"/>
    <d v="2011-07-23T05:00:00"/>
  </r>
  <r>
    <n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b v="1"/>
    <s v="theater/plays"/>
    <n v="79.400000000000006"/>
    <x v="3"/>
    <x v="3"/>
    <x v="612"/>
    <d v="2013-09-05T05:00:00"/>
  </r>
  <r>
    <n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b v="0"/>
    <s v="journalism/audio"/>
    <n v="29.009546539379475"/>
    <x v="8"/>
    <x v="23"/>
    <x v="613"/>
    <d v="2014-09-19T05:00:00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b v="0"/>
    <s v="theater/plays"/>
    <n v="73.59210526315789"/>
    <x v="3"/>
    <x v="3"/>
    <x v="614"/>
    <d v="2012-08-13T05:00:00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b v="0"/>
    <s v="theater/plays"/>
    <n v="107.97038864898211"/>
    <x v="3"/>
    <x v="3"/>
    <x v="615"/>
    <d v="2017-07-05T05:00:00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b v="0"/>
    <s v="music/indie rock"/>
    <n v="68.987284287011803"/>
    <x v="1"/>
    <x v="7"/>
    <x v="90"/>
    <d v="2016-03-08T06:00:00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b v="1"/>
    <s v="theater/plays"/>
    <n v="111.02236719478098"/>
    <x v="3"/>
    <x v="3"/>
    <x v="616"/>
    <d v="2010-08-04T05:00:00"/>
  </r>
  <r>
    <n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b v="0"/>
    <s v="theater/plays"/>
    <n v="24.997515808491418"/>
    <x v="3"/>
    <x v="3"/>
    <x v="617"/>
    <d v="2018-03-31T05:00:00"/>
  </r>
  <r>
    <n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b v="0"/>
    <s v="music/indie rock"/>
    <n v="42.155172413793103"/>
    <x v="1"/>
    <x v="7"/>
    <x v="618"/>
    <d v="2016-05-06T05:00:00"/>
  </r>
  <r>
    <n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b v="0"/>
    <s v="photography/photography books"/>
    <n v="47.003284072249592"/>
    <x v="7"/>
    <x v="14"/>
    <x v="619"/>
    <d v="2011-10-05T05:00:00"/>
  </r>
  <r>
    <n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b v="0"/>
    <s v="journalism/audio"/>
    <n v="36.0392749244713"/>
    <x v="8"/>
    <x v="23"/>
    <x v="620"/>
    <d v="2019-09-18T05:00:00"/>
  </r>
  <r>
    <n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b v="0"/>
    <s v="photography/photography books"/>
    <n v="101.03760683760684"/>
    <x v="7"/>
    <x v="14"/>
    <x v="621"/>
    <d v="2012-10-05T05:00:00"/>
  </r>
  <r>
    <n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b v="0"/>
    <s v="publishing/fiction"/>
    <n v="39.927927927927925"/>
    <x v="5"/>
    <x v="13"/>
    <x v="622"/>
    <d v="2016-08-29T05:00:00"/>
  </r>
  <r>
    <n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b v="0"/>
    <s v="film &amp; video/drama"/>
    <n v="83.158139534883716"/>
    <x v="4"/>
    <x v="6"/>
    <x v="35"/>
    <d v="2019-01-21T06:00:00"/>
  </r>
  <r>
    <n v="679"/>
    <s v="Davis Ltd"/>
    <s v="Synchronized motivating solution"/>
    <n v="1400"/>
    <n v="14511"/>
    <n v="1036.5"/>
    <x v="1"/>
    <n v="363"/>
    <x v="1"/>
    <s v="USD"/>
    <n v="1571374800"/>
    <n v="1571806800"/>
    <b v="0"/>
    <b v="1"/>
    <s v="food/food trucks"/>
    <n v="39.97520661157025"/>
    <x v="0"/>
    <x v="0"/>
    <x v="623"/>
    <d v="2019-10-23T05:00:00"/>
  </r>
  <r>
    <n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b v="1"/>
    <s v="games/mobile games"/>
    <n v="47.993908629441627"/>
    <x v="6"/>
    <x v="20"/>
    <x v="624"/>
    <d v="2019-12-16T06:00:00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s v="theater/plays"/>
    <n v="95.978877489438744"/>
    <x v="3"/>
    <x v="3"/>
    <x v="625"/>
    <d v="2011-12-27T06:00:00"/>
  </r>
  <r>
    <n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b v="0"/>
    <s v="theater/plays"/>
    <n v="78.728155339805824"/>
    <x v="3"/>
    <x v="3"/>
    <x v="626"/>
    <d v="2013-12-20T06:00:00"/>
  </r>
  <r>
    <n v="683"/>
    <s v="Jones PLC"/>
    <s v="Virtual systemic intranet"/>
    <n v="2300"/>
    <n v="8244"/>
    <n v="358.43478260869563"/>
    <x v="1"/>
    <n v="147"/>
    <x v="1"/>
    <s v="USD"/>
    <n v="1537074000"/>
    <n v="1537246800"/>
    <b v="0"/>
    <b v="0"/>
    <s v="theater/plays"/>
    <n v="56.081632653061227"/>
    <x v="3"/>
    <x v="3"/>
    <x v="627"/>
    <d v="2018-09-18T05:00:00"/>
  </r>
  <r>
    <n v="684"/>
    <s v="Gilmore LLC"/>
    <s v="Optimized systemic algorithm"/>
    <n v="1400"/>
    <n v="7600"/>
    <n v="542.85714285714289"/>
    <x v="1"/>
    <n v="110"/>
    <x v="0"/>
    <s v="CAD"/>
    <n v="1277787600"/>
    <n v="1279515600"/>
    <b v="0"/>
    <b v="0"/>
    <s v="publishing/nonfiction"/>
    <n v="69.090909090909093"/>
    <x v="5"/>
    <x v="9"/>
    <x v="628"/>
    <d v="2010-07-19T05:00:00"/>
  </r>
  <r>
    <n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b v="0"/>
    <s v="theater/plays"/>
    <n v="102.05291576673866"/>
    <x v="3"/>
    <x v="3"/>
    <x v="629"/>
    <d v="2015-09-16T05:00:00"/>
  </r>
  <r>
    <n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b v="0"/>
    <s v="technology/wearables"/>
    <n v="107.32089552238806"/>
    <x v="2"/>
    <x v="8"/>
    <x v="630"/>
    <d v="2018-04-07T05:00:00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n v="51.970260223048328"/>
    <x v="3"/>
    <x v="3"/>
    <x v="631"/>
    <d v="2017-03-15T05:00:00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b v="1"/>
    <s v="film &amp; video/television"/>
    <n v="71.137142857142862"/>
    <x v="4"/>
    <x v="19"/>
    <x v="632"/>
    <d v="2019-01-26T06:00:00"/>
  </r>
  <r>
    <n v="689"/>
    <s v="Nguyen Inc"/>
    <s v="Seamless directional capacity"/>
    <n v="7300"/>
    <n v="7348"/>
    <n v="100.65753424657535"/>
    <x v="1"/>
    <n v="69"/>
    <x v="1"/>
    <s v="USD"/>
    <n v="1383022800"/>
    <n v="1384063200"/>
    <b v="0"/>
    <b v="0"/>
    <s v="technology/web"/>
    <n v="106.49275362318841"/>
    <x v="2"/>
    <x v="2"/>
    <x v="633"/>
    <d v="2013-11-10T06:00:00"/>
  </r>
  <r>
    <n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b v="1"/>
    <s v="film &amp; video/documentary"/>
    <n v="42.93684210526316"/>
    <x v="4"/>
    <x v="4"/>
    <x v="634"/>
    <d v="2011-12-03T06:00:00"/>
  </r>
  <r>
    <n v="691"/>
    <s v="Ray, Li and Li"/>
    <s v="Front-line disintermediate hub"/>
    <n v="5000"/>
    <n v="7119"/>
    <n v="142.38"/>
    <x v="1"/>
    <n v="237"/>
    <x v="1"/>
    <s v="USD"/>
    <n v="1349240400"/>
    <n v="1350709200"/>
    <b v="1"/>
    <b v="1"/>
    <s v="film &amp; video/documentary"/>
    <n v="30.037974683544302"/>
    <x v="4"/>
    <x v="4"/>
    <x v="635"/>
    <d v="2012-10-20T05:00:00"/>
  </r>
  <r>
    <n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b v="0"/>
    <s v="music/rock"/>
    <n v="70.623376623376629"/>
    <x v="1"/>
    <x v="1"/>
    <x v="636"/>
    <d v="2019-07-27T05:00:00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b v="0"/>
    <s v="theater/plays"/>
    <n v="66.016018306636155"/>
    <x v="3"/>
    <x v="3"/>
    <x v="637"/>
    <d v="2017-11-03T05:00:00"/>
  </r>
  <r>
    <n v="694"/>
    <s v="Mora-Bradley"/>
    <s v="Programmable tangible ability"/>
    <n v="9100"/>
    <n v="7656"/>
    <n v="84.131868131868131"/>
    <x v="0"/>
    <n v="79"/>
    <x v="1"/>
    <s v="USD"/>
    <n v="1511762400"/>
    <n v="1514959200"/>
    <b v="0"/>
    <b v="0"/>
    <s v="theater/plays"/>
    <n v="96.911392405063296"/>
    <x v="3"/>
    <x v="3"/>
    <x v="638"/>
    <d v="2018-01-03T06:00:00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b v="0"/>
    <s v="music/rock"/>
    <n v="62.867346938775512"/>
    <x v="1"/>
    <x v="1"/>
    <x v="639"/>
    <d v="2015-11-30T06:00:00"/>
  </r>
  <r>
    <n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b v="1"/>
    <s v="theater/plays"/>
    <n v="108.98537682789652"/>
    <x v="3"/>
    <x v="3"/>
    <x v="640"/>
    <d v="2015-04-21T05:00:00"/>
  </r>
  <r>
    <n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b v="0"/>
    <s v="music/electric music"/>
    <n v="26.999314599040439"/>
    <x v="1"/>
    <x v="5"/>
    <x v="641"/>
    <d v="2018-04-02T05:00:00"/>
  </r>
  <r>
    <n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b v="0"/>
    <s v="technology/wearables"/>
    <n v="65.004147943311438"/>
    <x v="2"/>
    <x v="8"/>
    <x v="642"/>
    <d v="2011-12-08T06:00:00"/>
  </r>
  <r>
    <n v="699"/>
    <s v="King Inc"/>
    <s v="Ergonomic dedicated focus group"/>
    <n v="7400"/>
    <n v="6245"/>
    <n v="84.391891891891888"/>
    <x v="0"/>
    <n v="56"/>
    <x v="1"/>
    <s v="USD"/>
    <n v="1561438800"/>
    <n v="1561525200"/>
    <b v="0"/>
    <b v="0"/>
    <s v="film &amp; video/drama"/>
    <n v="111.51785714285714"/>
    <x v="4"/>
    <x v="6"/>
    <x v="230"/>
    <d v="2019-06-26T05:00:00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n v="3"/>
    <x v="2"/>
    <x v="8"/>
    <x v="67"/>
    <d v="2010-02-09T06:00:00"/>
  </r>
  <r>
    <n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b v="0"/>
    <s v="theater/plays"/>
    <n v="110.99268292682927"/>
    <x v="3"/>
    <x v="3"/>
    <x v="643"/>
    <d v="2011-04-03T05:00:00"/>
  </r>
  <r>
    <n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b v="0"/>
    <s v="technology/wearables"/>
    <n v="56.746987951807228"/>
    <x v="2"/>
    <x v="8"/>
    <x v="644"/>
    <d v="2013-07-27T05:00:00"/>
  </r>
  <r>
    <n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b v="1"/>
    <s v="publishing/translations"/>
    <n v="97.020608439646708"/>
    <x v="5"/>
    <x v="18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s v="film &amp; video/animation"/>
    <n v="92.08620689655173"/>
    <x v="4"/>
    <x v="10"/>
    <x v="646"/>
    <d v="2016-07-19T05:00:00"/>
  </r>
  <r>
    <n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b v="0"/>
    <s v="publishing/nonfiction"/>
    <n v="82.986666666666665"/>
    <x v="5"/>
    <x v="9"/>
    <x v="626"/>
    <d v="2013-12-15T06:00:00"/>
  </r>
  <r>
    <n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b v="1"/>
    <s v="technology/web"/>
    <n v="103.03791821561339"/>
    <x v="2"/>
    <x v="2"/>
    <x v="647"/>
    <d v="2019-01-14T06:00:00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b v="0"/>
    <s v="film &amp; video/drama"/>
    <n v="68.922619047619051"/>
    <x v="4"/>
    <x v="6"/>
    <x v="159"/>
    <d v="2019-01-13T06:00:00"/>
  </r>
  <r>
    <n v="708"/>
    <s v="Ortega LLC"/>
    <s v="Secured bifurcated intranet"/>
    <n v="1700"/>
    <n v="12020"/>
    <n v="707.05882352941171"/>
    <x v="1"/>
    <n v="137"/>
    <x v="5"/>
    <s v="CHF"/>
    <n v="1495429200"/>
    <n v="1496293200"/>
    <b v="0"/>
    <b v="0"/>
    <s v="theater/plays"/>
    <n v="87.737226277372258"/>
    <x v="3"/>
    <x v="3"/>
    <x v="648"/>
    <d v="2017-06-01T05:00:00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b v="0"/>
    <s v="theater/plays"/>
    <n v="75.021505376344081"/>
    <x v="3"/>
    <x v="3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b v="1"/>
    <s v="theater/plays"/>
    <n v="50.863999999999997"/>
    <x v="3"/>
    <x v="3"/>
    <x v="649"/>
    <d v="2018-07-21T05:00:00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b v="1"/>
    <s v="theater/plays"/>
    <n v="90"/>
    <x v="3"/>
    <x v="3"/>
    <x v="248"/>
    <d v="2016-01-26T06:00:00"/>
  </r>
  <r>
    <n v="712"/>
    <s v="Garza-Bryant"/>
    <s v="Programmable leadingedge contingency"/>
    <n v="800"/>
    <n v="14725"/>
    <n v="1840.625"/>
    <x v="1"/>
    <n v="202"/>
    <x v="1"/>
    <s v="USD"/>
    <n v="1467954000"/>
    <n v="1471496400"/>
    <b v="0"/>
    <b v="0"/>
    <s v="theater/plays"/>
    <n v="72.896039603960389"/>
    <x v="3"/>
    <x v="3"/>
    <x v="571"/>
    <d v="2016-08-18T05:00:00"/>
  </r>
  <r>
    <n v="713"/>
    <s v="Mays LLC"/>
    <s v="Multi-layered global groupware"/>
    <n v="6900"/>
    <n v="11174"/>
    <n v="161.94202898550725"/>
    <x v="1"/>
    <n v="103"/>
    <x v="1"/>
    <s v="USD"/>
    <n v="1471842000"/>
    <n v="1472878800"/>
    <b v="0"/>
    <b v="0"/>
    <s v="publishing/radio &amp; podcasts"/>
    <n v="108.48543689320388"/>
    <x v="5"/>
    <x v="15"/>
    <x v="650"/>
    <d v="2016-09-03T05:00:00"/>
  </r>
  <r>
    <n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b v="0"/>
    <s v="music/rock"/>
    <n v="101.98095238095237"/>
    <x v="1"/>
    <x v="1"/>
    <x v="1"/>
    <d v="2014-08-20T05:00:00"/>
  </r>
  <r>
    <n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b v="0"/>
    <s v="games/mobile games"/>
    <n v="44.009146341463413"/>
    <x v="6"/>
    <x v="20"/>
    <x v="651"/>
    <d v="2010-08-12T05:00:00"/>
  </r>
  <r>
    <n v="716"/>
    <s v="Tapia, Kramer and Hicks"/>
    <s v="Advanced modular moderator"/>
    <n v="2000"/>
    <n v="10353"/>
    <n v="517.65"/>
    <x v="1"/>
    <n v="157"/>
    <x v="1"/>
    <s v="USD"/>
    <n v="1373432400"/>
    <n v="1375851600"/>
    <b v="0"/>
    <b v="1"/>
    <s v="theater/plays"/>
    <n v="65.942675159235662"/>
    <x v="3"/>
    <x v="3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b v="0"/>
    <s v="film &amp; video/documentary"/>
    <n v="24.987387387387386"/>
    <x v="4"/>
    <x v="4"/>
    <x v="653"/>
    <d v="2011-09-12T05:00:00"/>
  </r>
  <r>
    <n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b v="0"/>
    <s v="technology/wearables"/>
    <n v="28.003367003367003"/>
    <x v="2"/>
    <x v="8"/>
    <x v="654"/>
    <d v="2013-07-13T05:00:00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n v="85.829268292682926"/>
    <x v="5"/>
    <x v="13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b v="1"/>
    <s v="theater/plays"/>
    <n v="84.921052631578945"/>
    <x v="3"/>
    <x v="3"/>
    <x v="656"/>
    <d v="2018-03-07T06:00:00"/>
  </r>
  <r>
    <n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b v="0"/>
    <s v="music/rock"/>
    <n v="90.483333333333334"/>
    <x v="1"/>
    <x v="1"/>
    <x v="657"/>
    <d v="2018-04-10T05:00:00"/>
  </r>
  <r>
    <n v="722"/>
    <s v="Thomas-Simmons"/>
    <s v="Proactive 24hour frame"/>
    <n v="48500"/>
    <n v="75906"/>
    <n v="156.50721649484535"/>
    <x v="1"/>
    <n v="3036"/>
    <x v="1"/>
    <s v="USD"/>
    <n v="1509948000"/>
    <n v="1512280800"/>
    <b v="0"/>
    <b v="0"/>
    <s v="film &amp; video/documentary"/>
    <n v="25.00197628458498"/>
    <x v="4"/>
    <x v="4"/>
    <x v="265"/>
    <d v="2017-12-03T06:00:00"/>
  </r>
  <r>
    <n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b v="0"/>
    <s v="theater/plays"/>
    <n v="92.013888888888886"/>
    <x v="3"/>
    <x v="3"/>
    <x v="658"/>
    <d v="2016-03-23T05:00:00"/>
  </r>
  <r>
    <n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b v="1"/>
    <s v="theater/plays"/>
    <n v="93.066115702479337"/>
    <x v="3"/>
    <x v="3"/>
    <x v="659"/>
    <d v="2014-10-24T05:00:00"/>
  </r>
  <r>
    <n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b v="0"/>
    <s v="games/mobile games"/>
    <n v="61.008145363408524"/>
    <x v="6"/>
    <x v="20"/>
    <x v="660"/>
    <d v="2014-11-17T06:00:00"/>
  </r>
  <r>
    <n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b v="1"/>
    <s v="theater/plays"/>
    <n v="92.036259541984734"/>
    <x v="3"/>
    <x v="3"/>
    <x v="661"/>
    <d v="2010-10-31T05:00:00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n v="81.132596685082873"/>
    <x v="2"/>
    <x v="2"/>
    <x v="4"/>
    <d v="2019-03-19T05:00:00"/>
  </r>
  <r>
    <n v="728"/>
    <s v="Stewart Inc"/>
    <s v="Versatile mission-critical knowledgebase"/>
    <n v="4200"/>
    <n v="735"/>
    <n v="17.5"/>
    <x v="0"/>
    <n v="10"/>
    <x v="1"/>
    <s v="USD"/>
    <n v="1464152400"/>
    <n v="1465102800"/>
    <b v="0"/>
    <b v="0"/>
    <s v="theater/plays"/>
    <n v="73.5"/>
    <x v="3"/>
    <x v="3"/>
    <x v="662"/>
    <d v="2016-06-05T05:00:00"/>
  </r>
  <r>
    <n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b v="0"/>
    <s v="film &amp; video/drama"/>
    <n v="85.221311475409834"/>
    <x v="4"/>
    <x v="6"/>
    <x v="663"/>
    <d v="2013-02-06T06:00:00"/>
  </r>
  <r>
    <n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b v="0"/>
    <s v="technology/wearables"/>
    <n v="110.96825396825396"/>
    <x v="2"/>
    <x v="8"/>
    <x v="664"/>
    <d v="2015-05-29T05:00:00"/>
  </r>
  <r>
    <n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b v="0"/>
    <s v="technology/web"/>
    <n v="32.968036529680369"/>
    <x v="2"/>
    <x v="2"/>
    <x v="665"/>
    <d v="2017-07-24T05:00:00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b v="1"/>
    <s v="music/rock"/>
    <n v="96.005352363960753"/>
    <x v="1"/>
    <x v="1"/>
    <x v="666"/>
    <d v="2017-04-14T05:00:00"/>
  </r>
  <r>
    <n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b v="0"/>
    <s v="music/metal"/>
    <n v="84.96632653061225"/>
    <x v="1"/>
    <x v="16"/>
    <x v="43"/>
    <d v="2014-08-06T05:00:00"/>
  </r>
  <r>
    <n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b v="1"/>
    <s v="theater/plays"/>
    <n v="25.007462686567163"/>
    <x v="3"/>
    <x v="3"/>
    <x v="667"/>
    <d v="2017-02-09T06:00:00"/>
  </r>
  <r>
    <n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b v="0"/>
    <s v="photography/photography books"/>
    <n v="65.998995479658461"/>
    <x v="7"/>
    <x v="14"/>
    <x v="668"/>
    <d v="2016-04-06T05:00:00"/>
  </r>
  <r>
    <n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b v="0"/>
    <s v="publishing/nonfiction"/>
    <n v="87.34482758620689"/>
    <x v="5"/>
    <x v="9"/>
    <x v="669"/>
    <d v="2015-02-24T06:00:00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s v="music/indie rock"/>
    <n v="27.933333333333334"/>
    <x v="1"/>
    <x v="7"/>
    <x v="670"/>
    <d v="2016-11-23T06:00:00"/>
  </r>
  <r>
    <n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b v="1"/>
    <s v="theater/plays"/>
    <n v="103.8"/>
    <x v="3"/>
    <x v="3"/>
    <x v="671"/>
    <d v="2014-12-08T06:00:00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n v="31.937172774869111"/>
    <x v="1"/>
    <x v="7"/>
    <x v="672"/>
    <d v="2012-06-30T05:00:00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b v="0"/>
    <s v="theater/plays"/>
    <n v="99.5"/>
    <x v="3"/>
    <x v="3"/>
    <x v="673"/>
    <d v="2017-02-06T06:00:00"/>
  </r>
  <r>
    <n v="741"/>
    <s v="Garcia Ltd"/>
    <s v="Balanced mobile alliance"/>
    <n v="1200"/>
    <n v="14150"/>
    <n v="1179.1666666666665"/>
    <x v="1"/>
    <n v="130"/>
    <x v="1"/>
    <s v="USD"/>
    <n v="1274590800"/>
    <n v="1274677200"/>
    <b v="0"/>
    <b v="0"/>
    <s v="theater/plays"/>
    <n v="108.84615384615384"/>
    <x v="3"/>
    <x v="3"/>
    <x v="674"/>
    <d v="2010-05-24T05:00:00"/>
  </r>
  <r>
    <n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b v="0"/>
    <s v="music/electric music"/>
    <n v="110.76229508196721"/>
    <x v="1"/>
    <x v="5"/>
    <x v="675"/>
    <d v="2010-03-02T06:00:00"/>
  </r>
  <r>
    <n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b v="1"/>
    <s v="theater/plays"/>
    <n v="29.647058823529413"/>
    <x v="3"/>
    <x v="3"/>
    <x v="676"/>
    <d v="2015-10-27T05:00:00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n v="101.71428571428571"/>
    <x v="3"/>
    <x v="3"/>
    <x v="342"/>
    <d v="2018-08-12T05:00:00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b v="0"/>
    <s v="technology/wearables"/>
    <n v="61.5"/>
    <x v="2"/>
    <x v="8"/>
    <x v="677"/>
    <d v="2010-06-26T05:00:00"/>
  </r>
  <r>
    <n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b v="0"/>
    <s v="technology/web"/>
    <n v="35"/>
    <x v="2"/>
    <x v="2"/>
    <x v="678"/>
    <d v="2011-10-14T05:00:00"/>
  </r>
  <r>
    <n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b v="0"/>
    <s v="theater/plays"/>
    <n v="40.049999999999997"/>
    <x v="3"/>
    <x v="3"/>
    <x v="679"/>
    <d v="2010-09-13T05:00:00"/>
  </r>
  <r>
    <n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b v="1"/>
    <s v="film &amp; video/animation"/>
    <n v="110.97231270358306"/>
    <x v="4"/>
    <x v="10"/>
    <x v="680"/>
    <d v="2010-03-26T05:00:00"/>
  </r>
  <r>
    <n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b v="1"/>
    <s v="technology/wearables"/>
    <n v="36.959016393442624"/>
    <x v="2"/>
    <x v="8"/>
    <x v="681"/>
    <d v="2014-10-20T05:00:00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n v="1"/>
    <x v="1"/>
    <x v="5"/>
    <x v="682"/>
    <d v="2010-07-26T05:00:00"/>
  </r>
  <r>
    <n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b v="1"/>
    <s v="publishing/nonfiction"/>
    <n v="30.974074074074075"/>
    <x v="5"/>
    <x v="9"/>
    <x v="683"/>
    <d v="2016-04-01T05:00:00"/>
  </r>
  <r>
    <n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b v="1"/>
    <s v="theater/plays"/>
    <n v="47.035087719298247"/>
    <x v="3"/>
    <x v="3"/>
    <x v="684"/>
    <d v="2010-08-23T05:00:00"/>
  </r>
  <r>
    <n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b v="0"/>
    <s v="photography/photography books"/>
    <n v="88.065693430656935"/>
    <x v="7"/>
    <x v="14"/>
    <x v="674"/>
    <d v="2010-06-07T05:00:00"/>
  </r>
  <r>
    <n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b v="0"/>
    <s v="theater/plays"/>
    <n v="37.005616224648989"/>
    <x v="3"/>
    <x v="3"/>
    <x v="685"/>
    <d v="2012-12-20T06:00:00"/>
  </r>
  <r>
    <n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b v="1"/>
    <s v="theater/plays"/>
    <n v="26.027777777777779"/>
    <x v="3"/>
    <x v="3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b v="0"/>
    <s v="theater/plays"/>
    <n v="67.817567567567565"/>
    <x v="3"/>
    <x v="3"/>
    <x v="686"/>
    <d v="2015-01-26T06:00:00"/>
  </r>
  <r>
    <n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b v="0"/>
    <s v="film &amp; video/drama"/>
    <n v="49.964912280701753"/>
    <x v="4"/>
    <x v="6"/>
    <x v="687"/>
    <d v="2011-05-16T05:00:00"/>
  </r>
  <r>
    <n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b v="0"/>
    <s v="music/rock"/>
    <n v="110.01646903820817"/>
    <x v="1"/>
    <x v="1"/>
    <x v="688"/>
    <d v="2014-11-02T05:00:00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b v="0"/>
    <s v="music/electric music"/>
    <n v="89.964678178963894"/>
    <x v="1"/>
    <x v="5"/>
    <x v="689"/>
    <d v="2018-03-07T06:00:00"/>
  </r>
  <r>
    <n v="760"/>
    <s v="Smith-Kennedy"/>
    <s v="Virtual heuristic hub"/>
    <n v="48300"/>
    <n v="16592"/>
    <n v="34.351966873706004"/>
    <x v="0"/>
    <n v="210"/>
    <x v="6"/>
    <s v="EUR"/>
    <n v="1564635600"/>
    <n v="1567141200"/>
    <b v="0"/>
    <b v="1"/>
    <s v="games/video games"/>
    <n v="79.009523809523813"/>
    <x v="6"/>
    <x v="11"/>
    <x v="690"/>
    <d v="2019-08-30T05:00:00"/>
  </r>
  <r>
    <n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b v="0"/>
    <s v="music/rock"/>
    <n v="86.867469879518069"/>
    <x v="1"/>
    <x v="1"/>
    <x v="691"/>
    <d v="2017-07-27T05:00:00"/>
  </r>
  <r>
    <n v="762"/>
    <s v="Davis Ltd"/>
    <s v="Upgradable uniform service-desk"/>
    <n v="3500"/>
    <n v="6204"/>
    <n v="177.25714285714284"/>
    <x v="1"/>
    <n v="100"/>
    <x v="2"/>
    <s v="AUD"/>
    <n v="1354082400"/>
    <n v="1355032800"/>
    <b v="0"/>
    <b v="0"/>
    <s v="music/jazz"/>
    <n v="62.04"/>
    <x v="1"/>
    <x v="17"/>
    <x v="692"/>
    <d v="2012-12-09T06:00:00"/>
  </r>
  <r>
    <n v="763"/>
    <s v="Rowland PLC"/>
    <s v="Inverse client-driven product"/>
    <n v="5600"/>
    <n v="6338"/>
    <n v="113.17857142857144"/>
    <x v="1"/>
    <n v="235"/>
    <x v="1"/>
    <s v="USD"/>
    <n v="1336453200"/>
    <n v="1339477200"/>
    <b v="0"/>
    <b v="1"/>
    <s v="theater/plays"/>
    <n v="26.970212765957445"/>
    <x v="3"/>
    <x v="3"/>
    <x v="693"/>
    <d v="2012-06-12T05:00:00"/>
  </r>
  <r>
    <n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b v="0"/>
    <s v="music/rock"/>
    <n v="54.121621621621621"/>
    <x v="1"/>
    <x v="1"/>
    <x v="694"/>
    <d v="2011-05-21T05:00:00"/>
  </r>
  <r>
    <n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b v="1"/>
    <s v="music/indie rock"/>
    <n v="41.035353535353536"/>
    <x v="1"/>
    <x v="7"/>
    <x v="695"/>
    <d v="2017-05-10T05:00:00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b v="0"/>
    <s v="film &amp; video/science fiction"/>
    <n v="55.052419354838712"/>
    <x v="4"/>
    <x v="22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b v="0"/>
    <s v="publishing/translations"/>
    <n v="107.93762183235867"/>
    <x v="5"/>
    <x v="18"/>
    <x v="696"/>
    <d v="2015-11-20T06:00:00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n v="73.92"/>
    <x v="3"/>
    <x v="3"/>
    <x v="626"/>
    <d v="2013-12-26T06:00:00"/>
  </r>
  <r>
    <n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b v="0"/>
    <s v="games/video games"/>
    <n v="31.995894428152493"/>
    <x v="6"/>
    <x v="11"/>
    <x v="697"/>
    <d v="2013-09-10T05:00:00"/>
  </r>
  <r>
    <n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b v="1"/>
    <s v="theater/plays"/>
    <n v="53.898148148148145"/>
    <x v="3"/>
    <x v="3"/>
    <x v="698"/>
    <d v="2014-04-21T05:00:00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b v="0"/>
    <s v="theater/plays"/>
    <n v="106.5"/>
    <x v="3"/>
    <x v="3"/>
    <x v="699"/>
    <d v="2019-02-22T06:00:00"/>
  </r>
  <r>
    <n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b v="0"/>
    <s v="music/indie rock"/>
    <n v="32.999805409612762"/>
    <x v="1"/>
    <x v="7"/>
    <x v="700"/>
    <d v="2019-02-13T06:00:00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b v="0"/>
    <s v="theater/plays"/>
    <n v="43.00254993625159"/>
    <x v="3"/>
    <x v="3"/>
    <x v="701"/>
    <d v="2017-04-23T05:00:00"/>
  </r>
  <r>
    <n v="774"/>
    <s v="Gonzalez-Snow"/>
    <s v="Polarized user-facing interface"/>
    <n v="5000"/>
    <n v="6775"/>
    <n v="135.5"/>
    <x v="1"/>
    <n v="78"/>
    <x v="6"/>
    <s v="EUR"/>
    <n v="1463979600"/>
    <n v="1467522000"/>
    <b v="0"/>
    <b v="0"/>
    <s v="technology/web"/>
    <n v="86.858974358974365"/>
    <x v="2"/>
    <x v="2"/>
    <x v="702"/>
    <d v="2016-07-03T05:00:00"/>
  </r>
  <r>
    <n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b v="0"/>
    <s v="music/rock"/>
    <n v="96.8"/>
    <x v="1"/>
    <x v="1"/>
    <x v="703"/>
    <d v="2014-11-16T06:00:00"/>
  </r>
  <r>
    <n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b v="0"/>
    <s v="theater/plays"/>
    <n v="32.995456610631528"/>
    <x v="3"/>
    <x v="3"/>
    <x v="704"/>
    <d v="2019-07-22T05:00:00"/>
  </r>
  <r>
    <n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b v="0"/>
    <s v="theater/plays"/>
    <n v="68.028106508875737"/>
    <x v="3"/>
    <x v="3"/>
    <x v="431"/>
    <d v="2011-10-22T05:00:00"/>
  </r>
  <r>
    <n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b v="0"/>
    <s v="film &amp; video/animation"/>
    <n v="58.867816091954026"/>
    <x v="4"/>
    <x v="10"/>
    <x v="705"/>
    <d v="2011-08-18T05:00:00"/>
  </r>
  <r>
    <n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b v="1"/>
    <s v="theater/plays"/>
    <n v="105.04572803850782"/>
    <x v="3"/>
    <x v="3"/>
    <x v="706"/>
    <d v="2015-08-23T05:00:00"/>
  </r>
  <r>
    <n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b v="1"/>
    <s v="film &amp; video/drama"/>
    <n v="33.054878048780488"/>
    <x v="4"/>
    <x v="6"/>
    <x v="707"/>
    <d v="2016-08-10T05:00:00"/>
  </r>
  <r>
    <n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b v="0"/>
    <s v="theater/plays"/>
    <n v="78.821428571428569"/>
    <x v="3"/>
    <x v="3"/>
    <x v="708"/>
    <d v="2010-12-21T06:00:00"/>
  </r>
  <r>
    <n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b v="1"/>
    <s v="film &amp; video/animation"/>
    <n v="68.204968944099377"/>
    <x v="4"/>
    <x v="10"/>
    <x v="709"/>
    <d v="2011-03-29T05:00:00"/>
  </r>
  <r>
    <n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b v="0"/>
    <s v="music/rock"/>
    <n v="75.731884057971016"/>
    <x v="1"/>
    <x v="1"/>
    <x v="710"/>
    <d v="2013-12-24T06:00:00"/>
  </r>
  <r>
    <n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b v="0"/>
    <s v="technology/web"/>
    <n v="30.996070133010882"/>
    <x v="2"/>
    <x v="2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b v="1"/>
    <s v="film &amp; video/animation"/>
    <n v="101.88188976377953"/>
    <x v="4"/>
    <x v="10"/>
    <x v="157"/>
    <d v="2019-05-31T05:00:00"/>
  </r>
  <r>
    <n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b v="1"/>
    <s v="music/jazz"/>
    <n v="52.879227053140099"/>
    <x v="1"/>
    <x v="17"/>
    <x v="630"/>
    <d v="2018-04-03T05:00:00"/>
  </r>
  <r>
    <n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b v="0"/>
    <s v="music/rock"/>
    <n v="71.005820721769496"/>
    <x v="1"/>
    <x v="1"/>
    <x v="712"/>
    <d v="2011-05-30T05:00:00"/>
  </r>
  <r>
    <n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b v="0"/>
    <s v="film &amp; video/animation"/>
    <n v="102.38709677419355"/>
    <x v="4"/>
    <x v="10"/>
    <x v="93"/>
    <d v="2012-11-10T06:00:00"/>
  </r>
  <r>
    <n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b v="0"/>
    <s v="theater/plays"/>
    <n v="74.466666666666669"/>
    <x v="3"/>
    <x v="3"/>
    <x v="713"/>
    <d v="2014-07-03T05:00:00"/>
  </r>
  <r>
    <n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b v="0"/>
    <s v="theater/plays"/>
    <n v="51.009883198562441"/>
    <x v="3"/>
    <x v="3"/>
    <x v="714"/>
    <d v="2010-02-20T06:00:00"/>
  </r>
  <r>
    <n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b v="0"/>
    <s v="food/food trucks"/>
    <n v="90"/>
    <x v="0"/>
    <x v="0"/>
    <x v="715"/>
    <d v="2016-12-27T06:00:0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n v="97.142857142857139"/>
    <x v="3"/>
    <x v="3"/>
    <x v="716"/>
    <d v="2013-07-24T05:00:00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b v="0"/>
    <s v="publishing/nonfiction"/>
    <n v="72.071823204419886"/>
    <x v="5"/>
    <x v="9"/>
    <x v="448"/>
    <d v="2013-06-29T05:00:00"/>
  </r>
  <r>
    <n v="794"/>
    <s v="Welch Inc"/>
    <s v="Optional optimal website"/>
    <n v="6600"/>
    <n v="8276"/>
    <n v="125.39393939393939"/>
    <x v="1"/>
    <n v="110"/>
    <x v="1"/>
    <s v="USD"/>
    <n v="1513922400"/>
    <n v="1514959200"/>
    <b v="0"/>
    <b v="0"/>
    <s v="music/rock"/>
    <n v="75.236363636363635"/>
    <x v="1"/>
    <x v="1"/>
    <x v="717"/>
    <d v="2018-01-03T06:00:00"/>
  </r>
  <r>
    <n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b v="0"/>
    <s v="film &amp; video/drama"/>
    <n v="32.967741935483872"/>
    <x v="4"/>
    <x v="6"/>
    <x v="718"/>
    <d v="2016-11-04T05:00:00"/>
  </r>
  <r>
    <n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b v="1"/>
    <s v="games/mobile games"/>
    <n v="54.807692307692307"/>
    <x v="6"/>
    <x v="20"/>
    <x v="719"/>
    <d v="2014-08-15T05:00:00"/>
  </r>
  <r>
    <n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b v="0"/>
    <s v="technology/web"/>
    <n v="45.037837837837834"/>
    <x v="2"/>
    <x v="2"/>
    <x v="720"/>
    <d v="2019-01-22T06:00:00"/>
  </r>
  <r>
    <n v="798"/>
    <s v="Small-Fuentes"/>
    <s v="Seamless maximized product"/>
    <n v="3400"/>
    <n v="6408"/>
    <n v="188.47058823529412"/>
    <x v="1"/>
    <n v="121"/>
    <x v="1"/>
    <s v="USD"/>
    <n v="1338440400"/>
    <n v="1340859600"/>
    <b v="0"/>
    <b v="1"/>
    <s v="theater/plays"/>
    <n v="52.958677685950413"/>
    <x v="3"/>
    <x v="3"/>
    <x v="721"/>
    <d v="2012-06-28T05:00:00"/>
  </r>
  <r>
    <n v="799"/>
    <s v="Reid-Day"/>
    <s v="Devolved tertiary time-frame"/>
    <n v="84500"/>
    <n v="73522"/>
    <n v="87.008284023668637"/>
    <x v="0"/>
    <n v="1225"/>
    <x v="4"/>
    <s v="GBP"/>
    <n v="1454133600"/>
    <n v="1454479200"/>
    <b v="0"/>
    <b v="0"/>
    <s v="theater/plays"/>
    <n v="60.017959183673469"/>
    <x v="3"/>
    <x v="3"/>
    <x v="722"/>
    <d v="2016-02-03T06:00:00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n v="1"/>
    <x v="1"/>
    <x v="1"/>
    <x v="139"/>
    <d v="2015-06-16T05:00:00"/>
  </r>
  <r>
    <n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b v="1"/>
    <s v="photography/photography books"/>
    <n v="44.028301886792455"/>
    <x v="7"/>
    <x v="14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b v="0"/>
    <s v="photography/photography books"/>
    <n v="86.028169014084511"/>
    <x v="7"/>
    <x v="14"/>
    <x v="704"/>
    <d v="2019-07-06T05:00:00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n v="28.012875536480685"/>
    <x v="3"/>
    <x v="3"/>
    <x v="724"/>
    <d v="2019-03-02T06:00:00"/>
  </r>
  <r>
    <n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b v="0"/>
    <s v="music/rock"/>
    <n v="32.050458715596328"/>
    <x v="1"/>
    <x v="1"/>
    <x v="725"/>
    <d v="2018-01-22T06:00:00"/>
  </r>
  <r>
    <n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b v="0"/>
    <s v="film &amp; video/documentary"/>
    <n v="73.611940298507463"/>
    <x v="4"/>
    <x v="4"/>
    <x v="660"/>
    <d v="2015-01-05T06:00:00"/>
  </r>
  <r>
    <n v="806"/>
    <s v="Harmon-Madden"/>
    <s v="Adaptive holistic hub"/>
    <n v="700"/>
    <n v="8262"/>
    <n v="1180.2857142857142"/>
    <x v="1"/>
    <n v="76"/>
    <x v="1"/>
    <s v="USD"/>
    <n v="1330927200"/>
    <n v="1332997200"/>
    <b v="0"/>
    <b v="1"/>
    <s v="film &amp; video/drama"/>
    <n v="108.71052631578948"/>
    <x v="4"/>
    <x v="6"/>
    <x v="726"/>
    <d v="2012-03-29T05:00:00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n v="42.97674418604651"/>
    <x v="3"/>
    <x v="3"/>
    <x v="727"/>
    <d v="2019-11-28T06:00:00"/>
  </r>
  <r>
    <n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b v="0"/>
    <s v="food/food trucks"/>
    <n v="83.315789473684205"/>
    <x v="0"/>
    <x v="0"/>
    <x v="728"/>
    <d v="2016-06-03T05:00:00"/>
  </r>
  <r>
    <n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b v="0"/>
    <s v="film &amp; video/documentary"/>
    <n v="42"/>
    <x v="4"/>
    <x v="4"/>
    <x v="729"/>
    <d v="2012-08-15T05:00:00"/>
  </r>
  <r>
    <n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b v="1"/>
    <s v="theater/plays"/>
    <n v="55.927601809954751"/>
    <x v="3"/>
    <x v="3"/>
    <x v="730"/>
    <d v="2017-12-08T06:00:00"/>
  </r>
  <r>
    <n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b v="1"/>
    <s v="games/video games"/>
    <n v="105.03681885125184"/>
    <x v="6"/>
    <x v="11"/>
    <x v="731"/>
    <d v="2016-01-11T06:00:00"/>
  </r>
  <r>
    <n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b v="0"/>
    <s v="publishing/nonfiction"/>
    <n v="48"/>
    <x v="5"/>
    <x v="9"/>
    <x v="78"/>
    <d v="2018-04-21T05:00:00"/>
  </r>
  <r>
    <n v="813"/>
    <s v="Buckley Group"/>
    <s v="Diverse high-level attitude"/>
    <n v="3200"/>
    <n v="7661"/>
    <n v="239.40625"/>
    <x v="1"/>
    <n v="68"/>
    <x v="1"/>
    <s v="USD"/>
    <n v="1346043600"/>
    <n v="1346907600"/>
    <b v="0"/>
    <b v="0"/>
    <s v="games/video games"/>
    <n v="112.66176470588235"/>
    <x v="6"/>
    <x v="11"/>
    <x v="732"/>
    <d v="2012-09-06T05:00:00"/>
  </r>
  <r>
    <n v="814"/>
    <s v="Vincent PLC"/>
    <s v="Visionary 24hour analyzer"/>
    <n v="3200"/>
    <n v="2950"/>
    <n v="92.1875"/>
    <x v="0"/>
    <n v="36"/>
    <x v="3"/>
    <s v="DKK"/>
    <n v="1464325200"/>
    <n v="1464498000"/>
    <b v="0"/>
    <b v="1"/>
    <s v="music/rock"/>
    <n v="81.944444444444443"/>
    <x v="1"/>
    <x v="1"/>
    <x v="733"/>
    <d v="2016-05-29T05:00:00"/>
  </r>
  <r>
    <n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b v="0"/>
    <s v="music/rock"/>
    <n v="64.049180327868854"/>
    <x v="1"/>
    <x v="1"/>
    <x v="734"/>
    <d v="2017-12-25T06:00:00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b v="1"/>
    <s v="theater/plays"/>
    <n v="106.39097744360902"/>
    <x v="3"/>
    <x v="3"/>
    <x v="406"/>
    <d v="2014-02-12T06:00:00"/>
  </r>
  <r>
    <n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b v="1"/>
    <s v="publishing/nonfiction"/>
    <n v="76.011249497790274"/>
    <x v="5"/>
    <x v="9"/>
    <x v="735"/>
    <d v="2019-06-01T05:00:00"/>
  </r>
  <r>
    <n v="818"/>
    <s v="Martinez LLC"/>
    <s v="Automated local secured line"/>
    <n v="700"/>
    <n v="7664"/>
    <n v="1094.8571428571429"/>
    <x v="1"/>
    <n v="69"/>
    <x v="1"/>
    <s v="USD"/>
    <n v="1548050400"/>
    <n v="1549173600"/>
    <b v="0"/>
    <b v="1"/>
    <s v="theater/plays"/>
    <n v="111.07246376811594"/>
    <x v="3"/>
    <x v="3"/>
    <x v="736"/>
    <d v="2019-02-03T06:00:00"/>
  </r>
  <r>
    <n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b v="0"/>
    <s v="games/video games"/>
    <n v="95.936170212765958"/>
    <x v="6"/>
    <x v="11"/>
    <x v="737"/>
    <d v="2012-12-09T06:00:00"/>
  </r>
  <r>
    <n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b v="1"/>
    <s v="music/rock"/>
    <n v="43.043010752688176"/>
    <x v="1"/>
    <x v="1"/>
    <x v="192"/>
    <d v="2018-08-11T05:00:00"/>
  </r>
  <r>
    <n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b v="0"/>
    <s v="film &amp; video/documentary"/>
    <n v="67.966666666666669"/>
    <x v="4"/>
    <x v="4"/>
    <x v="738"/>
    <d v="2017-03-13T05:00:00"/>
  </r>
  <r>
    <n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b v="0"/>
    <s v="music/rock"/>
    <n v="89.991428571428571"/>
    <x v="1"/>
    <x v="1"/>
    <x v="739"/>
    <d v="2014-03-17T05:00:00"/>
  </r>
  <r>
    <n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b v="1"/>
    <s v="music/rock"/>
    <n v="58.095238095238095"/>
    <x v="1"/>
    <x v="1"/>
    <x v="613"/>
    <d v="2014-10-05T05:00:00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b v="1"/>
    <s v="publishing/nonfiction"/>
    <n v="83.996875000000003"/>
    <x v="5"/>
    <x v="9"/>
    <x v="740"/>
    <d v="2010-07-21T05:00:00"/>
  </r>
  <r>
    <n v="825"/>
    <s v="Solomon PLC"/>
    <s v="Open-architected 24/7 infrastructure"/>
    <n v="3600"/>
    <n v="13950"/>
    <n v="387.5"/>
    <x v="1"/>
    <n v="157"/>
    <x v="4"/>
    <s v="GBP"/>
    <n v="1500958800"/>
    <n v="1501995600"/>
    <b v="0"/>
    <b v="0"/>
    <s v="film &amp; video/shorts"/>
    <n v="88.853503184713375"/>
    <x v="4"/>
    <x v="12"/>
    <x v="145"/>
    <d v="2017-08-06T05:00:00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b v="1"/>
    <s v="theater/plays"/>
    <n v="65.963917525773198"/>
    <x v="3"/>
    <x v="3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b v="1"/>
    <s v="film &amp; video/drama"/>
    <n v="74.804878048780495"/>
    <x v="4"/>
    <x v="6"/>
    <x v="742"/>
    <d v="2011-05-15T05:00:00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n v="69.98571428571428"/>
    <x v="3"/>
    <x v="3"/>
    <x v="202"/>
    <d v="2018-09-22T05:00:00"/>
  </r>
  <r>
    <n v="829"/>
    <s v="Baker-Higgins"/>
    <s v="Vision-oriented scalable portal"/>
    <n v="9600"/>
    <n v="4929"/>
    <n v="51.34375"/>
    <x v="0"/>
    <n v="154"/>
    <x v="1"/>
    <s v="USD"/>
    <n v="1433826000"/>
    <n v="1435122000"/>
    <b v="0"/>
    <b v="0"/>
    <s v="theater/plays"/>
    <n v="32.006493506493506"/>
    <x v="3"/>
    <x v="3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s v="theater/plays"/>
    <n v="64.727272727272734"/>
    <x v="3"/>
    <x v="3"/>
    <x v="744"/>
    <d v="2018-03-03T06:00:00"/>
  </r>
  <r>
    <n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b v="0"/>
    <s v="photography/photography books"/>
    <n v="24.998110087408456"/>
    <x v="7"/>
    <x v="14"/>
    <x v="745"/>
    <d v="2012-04-29T05:00:00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b v="0"/>
    <s v="publishing/translations"/>
    <n v="104.97764070932922"/>
    <x v="5"/>
    <x v="18"/>
    <x v="746"/>
    <d v="2015-11-25T06:00:00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b v="0"/>
    <s v="publishing/translations"/>
    <n v="64.987878787878785"/>
    <x v="5"/>
    <x v="18"/>
    <x v="747"/>
    <d v="2011-02-25T06:00:00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b v="0"/>
    <s v="theater/plays"/>
    <n v="94.352941176470594"/>
    <x v="3"/>
    <x v="3"/>
    <x v="362"/>
    <d v="2013-06-29T05:00:00"/>
  </r>
  <r>
    <n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b v="0"/>
    <s v="technology/web"/>
    <n v="44.001706484641637"/>
    <x v="2"/>
    <x v="2"/>
    <x v="748"/>
    <d v="2015-03-06T06:00:00"/>
  </r>
  <r>
    <n v="836"/>
    <s v="Macias Inc"/>
    <s v="Optimized didactic intranet"/>
    <n v="8100"/>
    <n v="6086"/>
    <n v="75.135802469135797"/>
    <x v="0"/>
    <n v="94"/>
    <x v="1"/>
    <s v="USD"/>
    <n v="1265349600"/>
    <n v="1266300000"/>
    <b v="0"/>
    <b v="0"/>
    <s v="music/indie rock"/>
    <n v="64.744680851063833"/>
    <x v="1"/>
    <x v="7"/>
    <x v="749"/>
    <d v="2010-02-16T06:00:00"/>
  </r>
  <r>
    <n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b v="0"/>
    <s v="music/jazz"/>
    <n v="84.00667779632721"/>
    <x v="1"/>
    <x v="17"/>
    <x v="643"/>
    <d v="2011-05-20T05:00:00"/>
  </r>
  <r>
    <n v="838"/>
    <s v="Jordan-Fischer"/>
    <s v="Vision-oriented high-level extranet"/>
    <n v="6400"/>
    <n v="8890"/>
    <n v="138.90625"/>
    <x v="1"/>
    <n v="261"/>
    <x v="1"/>
    <s v="USD"/>
    <n v="1538024400"/>
    <n v="1538802000"/>
    <b v="0"/>
    <b v="0"/>
    <s v="theater/plays"/>
    <n v="34.061302681992338"/>
    <x v="3"/>
    <x v="3"/>
    <x v="750"/>
    <d v="2018-10-06T05:00:00"/>
  </r>
  <r>
    <n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b v="1"/>
    <s v="film &amp; video/documentary"/>
    <n v="93.273885350318466"/>
    <x v="4"/>
    <x v="4"/>
    <x v="751"/>
    <d v="2014-05-01T05:00:00"/>
  </r>
  <r>
    <n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b v="1"/>
    <s v="theater/plays"/>
    <n v="32.998301726577978"/>
    <x v="3"/>
    <x v="3"/>
    <x v="752"/>
    <d v="2014-07-18T05:00:00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b v="0"/>
    <s v="technology/web"/>
    <n v="83.812903225806451"/>
    <x v="2"/>
    <x v="2"/>
    <x v="753"/>
    <d v="2016-03-06T06:00:00"/>
  </r>
  <r>
    <n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b v="0"/>
    <s v="technology/wearables"/>
    <n v="63.992424242424242"/>
    <x v="2"/>
    <x v="8"/>
    <x v="754"/>
    <d v="2018-06-18T05:00:00"/>
  </r>
  <r>
    <n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b v="0"/>
    <s v="photography/photography books"/>
    <n v="81.909090909090907"/>
    <x v="7"/>
    <x v="14"/>
    <x v="755"/>
    <d v="2018-09-01T05:00:00"/>
  </r>
  <r>
    <n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b v="0"/>
    <s v="film &amp; video/documentary"/>
    <n v="93.053191489361708"/>
    <x v="4"/>
    <x v="4"/>
    <x v="756"/>
    <d v="2012-01-25T06:00:00"/>
  </r>
  <r>
    <n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b v="0"/>
    <s v="technology/web"/>
    <n v="101.98449039881831"/>
    <x v="2"/>
    <x v="2"/>
    <x v="757"/>
    <d v="2018-06-21T05:00:00"/>
  </r>
  <r>
    <n v="846"/>
    <s v="Cooper, Stanley and Bryant"/>
    <s v="Phased empowering success"/>
    <n v="1000"/>
    <n v="5085"/>
    <n v="508.5"/>
    <x v="1"/>
    <n v="48"/>
    <x v="1"/>
    <s v="USD"/>
    <n v="1532149200"/>
    <n v="1535259600"/>
    <b v="1"/>
    <b v="1"/>
    <s v="technology/web"/>
    <n v="105.9375"/>
    <x v="2"/>
    <x v="2"/>
    <x v="758"/>
    <d v="2018-08-26T05:00:00"/>
  </r>
  <r>
    <n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b v="0"/>
    <s v="food/food trucks"/>
    <n v="101.58181818181818"/>
    <x v="0"/>
    <x v="0"/>
    <x v="759"/>
    <d v="2018-01-10T06:00:00"/>
  </r>
  <r>
    <n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b v="0"/>
    <s v="film &amp; video/drama"/>
    <n v="62.970930232558139"/>
    <x v="4"/>
    <x v="6"/>
    <x v="760"/>
    <d v="2010-06-21T05:00:00"/>
  </r>
  <r>
    <n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b v="1"/>
    <s v="music/indie rock"/>
    <n v="29.045602605863191"/>
    <x v="1"/>
    <x v="7"/>
    <x v="761"/>
    <d v="2012-02-12T06:00:00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n v="1"/>
    <x v="1"/>
    <x v="1"/>
    <x v="762"/>
    <d v="2011-12-04T06:00:00"/>
  </r>
  <r>
    <n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b v="0"/>
    <s v="music/electric music"/>
    <n v="77.924999999999997"/>
    <x v="1"/>
    <x v="5"/>
    <x v="444"/>
    <d v="2012-06-04T05:00:00"/>
  </r>
  <r>
    <n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b v="1"/>
    <s v="games/video games"/>
    <n v="80.806451612903231"/>
    <x v="6"/>
    <x v="11"/>
    <x v="763"/>
    <d v="2011-07-26T05:00:00"/>
  </r>
  <r>
    <n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b v="1"/>
    <s v="music/indie rock"/>
    <n v="76.006816632583508"/>
    <x v="1"/>
    <x v="7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b v="0"/>
    <s v="publishing/fiction"/>
    <n v="72.993613824192337"/>
    <x v="5"/>
    <x v="13"/>
    <x v="765"/>
    <d v="2019-12-15T06:00:00"/>
  </r>
  <r>
    <n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b v="0"/>
    <s v="theater/plays"/>
    <n v="53"/>
    <x v="3"/>
    <x v="3"/>
    <x v="766"/>
    <d v="2011-07-19T05:00:00"/>
  </r>
  <r>
    <n v="856"/>
    <s v="Williams and Sons"/>
    <s v="Profound composite core"/>
    <n v="2400"/>
    <n v="8558"/>
    <n v="356.58333333333331"/>
    <x v="1"/>
    <n v="158"/>
    <x v="1"/>
    <s v="USD"/>
    <n v="1335243600"/>
    <n v="1336712400"/>
    <b v="0"/>
    <b v="0"/>
    <s v="food/food trucks"/>
    <n v="54.164556962025316"/>
    <x v="0"/>
    <x v="0"/>
    <x v="767"/>
    <d v="2012-05-11T05:00:0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b v="0"/>
    <s v="film &amp; video/shorts"/>
    <n v="32.946666666666665"/>
    <x v="4"/>
    <x v="12"/>
    <x v="768"/>
    <d v="2012-02-28T06:00:00"/>
  </r>
  <r>
    <n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b v="0"/>
    <s v="food/food trucks"/>
    <n v="79.371428571428567"/>
    <x v="0"/>
    <x v="0"/>
    <x v="769"/>
    <d v="2018-04-28T05:00:00"/>
  </r>
  <r>
    <n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b v="1"/>
    <s v="theater/plays"/>
    <n v="41.174603174603178"/>
    <x v="3"/>
    <x v="3"/>
    <x v="770"/>
    <d v="2013-03-19T05:00:00"/>
  </r>
  <r>
    <n v="860"/>
    <s v="Lee PLC"/>
    <s v="Re-contextualized leadingedge firmware"/>
    <n v="2000"/>
    <n v="5033"/>
    <n v="251.65"/>
    <x v="1"/>
    <n v="65"/>
    <x v="1"/>
    <s v="USD"/>
    <n v="1550556000"/>
    <n v="1551420000"/>
    <b v="0"/>
    <b v="1"/>
    <s v="technology/wearables"/>
    <n v="77.430769230769229"/>
    <x v="2"/>
    <x v="8"/>
    <x v="771"/>
    <d v="2019-03-01T06:00:00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b v="0"/>
    <s v="theater/plays"/>
    <n v="57.159509202453989"/>
    <x v="3"/>
    <x v="3"/>
    <x v="772"/>
    <d v="2010-03-29T05:00:00"/>
  </r>
  <r>
    <n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b v="0"/>
    <s v="theater/plays"/>
    <n v="77.17647058823529"/>
    <x v="3"/>
    <x v="3"/>
    <x v="773"/>
    <d v="2011-08-05T05:00:00"/>
  </r>
  <r>
    <n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b v="1"/>
    <s v="film &amp; video/television"/>
    <n v="24.953917050691246"/>
    <x v="4"/>
    <x v="19"/>
    <x v="774"/>
    <d v="2015-07-10T05:00:00"/>
  </r>
  <r>
    <n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b v="0"/>
    <s v="film &amp; video/shorts"/>
    <n v="97.18"/>
    <x v="4"/>
    <x v="12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b v="0"/>
    <s v="theater/plays"/>
    <n v="46.000916870415651"/>
    <x v="3"/>
    <x v="3"/>
    <x v="776"/>
    <d v="2014-09-24T05:00:00"/>
  </r>
  <r>
    <n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b v="0"/>
    <s v="photography/photography books"/>
    <n v="88.023385300668153"/>
    <x v="7"/>
    <x v="14"/>
    <x v="777"/>
    <d v="2011-05-09T05:00:00"/>
  </r>
  <r>
    <n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b v="0"/>
    <s v="food/food trucks"/>
    <n v="25.99"/>
    <x v="0"/>
    <x v="0"/>
    <x v="778"/>
    <d v="2018-10-15T05:00:00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b v="0"/>
    <s v="theater/plays"/>
    <n v="102.69047619047619"/>
    <x v="3"/>
    <x v="3"/>
    <x v="779"/>
    <d v="2013-10-23T05:00:00"/>
  </r>
  <r>
    <n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b v="0"/>
    <s v="film &amp; video/drama"/>
    <n v="72.958174904942965"/>
    <x v="4"/>
    <x v="6"/>
    <x v="780"/>
    <d v="2010-07-05T05:00:00"/>
  </r>
  <r>
    <n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b v="0"/>
    <s v="theater/plays"/>
    <n v="57.190082644628099"/>
    <x v="3"/>
    <x v="3"/>
    <x v="335"/>
    <d v="2015-09-18T05:00:00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b v="1"/>
    <s v="theater/plays"/>
    <n v="84.013793103448279"/>
    <x v="3"/>
    <x v="3"/>
    <x v="535"/>
    <d v="2017-11-19T06:00:00"/>
  </r>
  <r>
    <n v="872"/>
    <s v="Davis LLC"/>
    <s v="Compatible logistical paradigm"/>
    <n v="4700"/>
    <n v="7992"/>
    <n v="170.04255319148936"/>
    <x v="1"/>
    <n v="81"/>
    <x v="2"/>
    <s v="AUD"/>
    <n v="1535950800"/>
    <n v="1536382800"/>
    <b v="0"/>
    <b v="0"/>
    <s v="film &amp; video/science fiction"/>
    <n v="98.666666666666671"/>
    <x v="4"/>
    <x v="22"/>
    <x v="270"/>
    <d v="2018-09-08T05:00:00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b v="0"/>
    <s v="photography/photography books"/>
    <n v="42.007419183889773"/>
    <x v="7"/>
    <x v="14"/>
    <x v="781"/>
    <d v="2014-01-13T06:00:00"/>
  </r>
  <r>
    <n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b v="1"/>
    <s v="photography/photography books"/>
    <n v="32.002753556677376"/>
    <x v="7"/>
    <x v="14"/>
    <x v="782"/>
    <d v="2010-05-31T05:00:00"/>
  </r>
  <r>
    <n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b v="0"/>
    <s v="music/rock"/>
    <n v="81.567164179104481"/>
    <x v="1"/>
    <x v="1"/>
    <x v="783"/>
    <d v="2011-01-14T06:00:00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b v="0"/>
    <s v="photography/photography books"/>
    <n v="37.035087719298247"/>
    <x v="7"/>
    <x v="14"/>
    <x v="784"/>
    <d v="2019-07-02T05:00:00"/>
  </r>
  <r>
    <n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b v="0"/>
    <s v="food/food trucks"/>
    <n v="103.033360455655"/>
    <x v="0"/>
    <x v="0"/>
    <x v="785"/>
    <d v="2016-07-27T05:00:00"/>
  </r>
  <r>
    <n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b v="0"/>
    <s v="music/metal"/>
    <n v="84.333333333333329"/>
    <x v="1"/>
    <x v="16"/>
    <x v="786"/>
    <d v="2020-02-08T06:00:00"/>
  </r>
  <r>
    <n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b v="0"/>
    <s v="publishing/nonfiction"/>
    <n v="102.60377358490567"/>
    <x v="5"/>
    <x v="9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b v="0"/>
    <s v="music/electric music"/>
    <n v="79.992129246064621"/>
    <x v="1"/>
    <x v="5"/>
    <x v="788"/>
    <d v="2019-07-23T05:00:00"/>
  </r>
  <r>
    <n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b v="1"/>
    <s v="theater/plays"/>
    <n v="70.055309734513273"/>
    <x v="3"/>
    <x v="3"/>
    <x v="330"/>
    <d v="2015-08-07T05:00:00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n v="37"/>
    <x v="3"/>
    <x v="3"/>
    <x v="789"/>
    <d v="2015-01-25T06:00:00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b v="0"/>
    <s v="film &amp; video/shorts"/>
    <n v="41.911917098445599"/>
    <x v="4"/>
    <x v="12"/>
    <x v="790"/>
    <d v="2010-06-30T05:00:00"/>
  </r>
  <r>
    <n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b v="1"/>
    <s v="theater/plays"/>
    <n v="57.992576882290564"/>
    <x v="3"/>
    <x v="3"/>
    <x v="791"/>
    <d v="2014-05-06T05:00:00"/>
  </r>
  <r>
    <n v="885"/>
    <s v="Lynch Ltd"/>
    <s v="Virtual analyzing collaboration"/>
    <n v="1800"/>
    <n v="2129"/>
    <n v="118.27777777777777"/>
    <x v="1"/>
    <n v="52"/>
    <x v="1"/>
    <s v="USD"/>
    <n v="1275800400"/>
    <n v="1279083600"/>
    <b v="0"/>
    <b v="0"/>
    <s v="theater/plays"/>
    <n v="40.942307692307693"/>
    <x v="3"/>
    <x v="3"/>
    <x v="792"/>
    <d v="2010-07-14T05:00:00"/>
  </r>
  <r>
    <n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b v="0"/>
    <s v="music/indie rock"/>
    <n v="69.9972602739726"/>
    <x v="1"/>
    <x v="7"/>
    <x v="793"/>
    <d v="2010-09-13T05:00:00"/>
  </r>
  <r>
    <n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b v="1"/>
    <s v="theater/plays"/>
    <n v="73.838709677419359"/>
    <x v="3"/>
    <x v="3"/>
    <x v="794"/>
    <d v="2015-09-02T05:00:00"/>
  </r>
  <r>
    <n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b v="0"/>
    <s v="theater/plays"/>
    <n v="41.979310344827589"/>
    <x v="3"/>
    <x v="3"/>
    <x v="795"/>
    <d v="2017-04-30T05:00:00"/>
  </r>
  <r>
    <n v="889"/>
    <s v="Santos Group"/>
    <s v="Secured dynamic capacity"/>
    <n v="5600"/>
    <n v="9508"/>
    <n v="169.78571428571431"/>
    <x v="1"/>
    <n v="122"/>
    <x v="1"/>
    <s v="USD"/>
    <n v="1394600400"/>
    <n v="1395205200"/>
    <b v="0"/>
    <b v="1"/>
    <s v="music/electric music"/>
    <n v="77.93442622950819"/>
    <x v="1"/>
    <x v="5"/>
    <x v="796"/>
    <d v="2014-03-19T05:00:00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b v="0"/>
    <s v="music/indie rock"/>
    <n v="106.01972789115646"/>
    <x v="1"/>
    <x v="7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b v="0"/>
    <s v="film &amp; video/documentary"/>
    <n v="47.018181818181816"/>
    <x v="4"/>
    <x v="4"/>
    <x v="798"/>
    <d v="2012-01-16T06:00:00"/>
  </r>
  <r>
    <n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b v="0"/>
    <s v="publishing/translations"/>
    <n v="76.016483516483518"/>
    <x v="5"/>
    <x v="18"/>
    <x v="799"/>
    <d v="2010-07-01T05:00:00"/>
  </r>
  <r>
    <n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b v="1"/>
    <s v="film &amp; video/documentary"/>
    <n v="54.120603015075375"/>
    <x v="4"/>
    <x v="4"/>
    <x v="800"/>
    <d v="2015-06-19T05:00:00"/>
  </r>
  <r>
    <n v="894"/>
    <s v="Barrett Inc"/>
    <s v="Organic cohesive neural-net"/>
    <n v="1700"/>
    <n v="3208"/>
    <n v="188.70588235294116"/>
    <x v="1"/>
    <n v="56"/>
    <x v="4"/>
    <s v="GBP"/>
    <n v="1373518800"/>
    <n v="1376110800"/>
    <b v="0"/>
    <b v="1"/>
    <s v="film &amp; video/television"/>
    <n v="57.285714285714285"/>
    <x v="4"/>
    <x v="19"/>
    <x v="801"/>
    <d v="2013-08-10T05:00:00"/>
  </r>
  <r>
    <n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b v="0"/>
    <s v="theater/plays"/>
    <n v="103.81308411214954"/>
    <x v="3"/>
    <x v="3"/>
    <x v="802"/>
    <d v="2018-02-12T06:00:00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b v="1"/>
    <s v="food/food trucks"/>
    <n v="105.02602739726028"/>
    <x v="0"/>
    <x v="0"/>
    <x v="803"/>
    <d v="2011-07-17T05:00:00"/>
  </r>
  <r>
    <n v="897"/>
    <s v="Berry-Cannon"/>
    <s v="Organized discrete encoding"/>
    <n v="8800"/>
    <n v="2437"/>
    <n v="27.693181818181817"/>
    <x v="0"/>
    <n v="27"/>
    <x v="1"/>
    <s v="USD"/>
    <n v="1556427600"/>
    <n v="1556600400"/>
    <b v="0"/>
    <b v="0"/>
    <s v="theater/plays"/>
    <n v="90.259259259259252"/>
    <x v="3"/>
    <x v="3"/>
    <x v="212"/>
    <d v="2019-04-30T05:00:00"/>
  </r>
  <r>
    <n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b v="0"/>
    <s v="film &amp; video/documentary"/>
    <n v="76.978705978705975"/>
    <x v="4"/>
    <x v="4"/>
    <x v="804"/>
    <d v="2019-12-22T06:00:00"/>
  </r>
  <r>
    <n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b v="0"/>
    <s v="music/jazz"/>
    <n v="102.60162601626017"/>
    <x v="1"/>
    <x v="17"/>
    <x v="805"/>
    <d v="2013-10-25T05:00:00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n v="2"/>
    <x v="2"/>
    <x v="2"/>
    <x v="806"/>
    <d v="2014-09-20T05:00:00"/>
  </r>
  <r>
    <n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b v="1"/>
    <s v="music/rock"/>
    <n v="55.0062893081761"/>
    <x v="1"/>
    <x v="1"/>
    <x v="807"/>
    <d v="2018-08-19T05:00:00"/>
  </r>
  <r>
    <n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b v="0"/>
    <s v="technology/web"/>
    <n v="32.127272727272725"/>
    <x v="2"/>
    <x v="2"/>
    <x v="722"/>
    <d v="2016-03-12T06:00:00"/>
  </r>
  <r>
    <n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b v="1"/>
    <s v="publishing/nonfiction"/>
    <n v="50.642857142857146"/>
    <x v="5"/>
    <x v="9"/>
    <x v="477"/>
    <d v="2012-05-20T05:00:00"/>
  </r>
  <r>
    <n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b v="0"/>
    <s v="publishing/radio &amp; podcasts"/>
    <n v="49.6875"/>
    <x v="5"/>
    <x v="15"/>
    <x v="259"/>
    <d v="2012-10-08T05:00:00"/>
  </r>
  <r>
    <n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b v="0"/>
    <s v="theater/plays"/>
    <n v="54.894067796610166"/>
    <x v="3"/>
    <x v="3"/>
    <x v="9"/>
    <d v="2013-09-22T05:00:00"/>
  </r>
  <r>
    <n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b v="1"/>
    <s v="film &amp; video/documentary"/>
    <n v="46.931937172774866"/>
    <x v="4"/>
    <x v="4"/>
    <x v="808"/>
    <d v="2017-06-18T05:00:00"/>
  </r>
  <r>
    <n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b v="0"/>
    <s v="theater/plays"/>
    <n v="44.951219512195124"/>
    <x v="3"/>
    <x v="3"/>
    <x v="809"/>
    <d v="2011-05-04T05:00:00"/>
  </r>
  <r>
    <n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b v="0"/>
    <s v="games/video games"/>
    <n v="30.99898322318251"/>
    <x v="6"/>
    <x v="11"/>
    <x v="444"/>
    <d v="2012-05-13T05:00:00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b v="1"/>
    <s v="theater/plays"/>
    <n v="107.7625"/>
    <x v="3"/>
    <x v="3"/>
    <x v="384"/>
    <d v="2018-07-01T05:00:00"/>
  </r>
  <r>
    <n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b v="0"/>
    <s v="theater/plays"/>
    <n v="102.07770270270271"/>
    <x v="3"/>
    <x v="3"/>
    <x v="810"/>
    <d v="2015-01-23T06:00:00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b v="0"/>
    <s v="technology/web"/>
    <n v="24.976190476190474"/>
    <x v="2"/>
    <x v="2"/>
    <x v="811"/>
    <d v="2019-09-11T05:00:00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n v="79.944134078212286"/>
    <x v="4"/>
    <x v="6"/>
    <x v="812"/>
    <d v="2012-09-18T05:00:00"/>
  </r>
  <r>
    <n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b v="0"/>
    <s v="film &amp; video/drama"/>
    <n v="67.946462715105156"/>
    <x v="4"/>
    <x v="6"/>
    <x v="813"/>
    <d v="2019-05-25T05:00:00"/>
  </r>
  <r>
    <n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b v="0"/>
    <s v="theater/plays"/>
    <n v="26.070921985815602"/>
    <x v="3"/>
    <x v="3"/>
    <x v="814"/>
    <d v="2013-08-16T05:00:00"/>
  </r>
  <r>
    <n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b v="0"/>
    <s v="film &amp; video/television"/>
    <n v="105.0032154340836"/>
    <x v="4"/>
    <x v="19"/>
    <x v="80"/>
    <d v="2017-09-07T05:00:00"/>
  </r>
  <r>
    <n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b v="0"/>
    <s v="photography/photography books"/>
    <n v="25.826923076923077"/>
    <x v="7"/>
    <x v="14"/>
    <x v="815"/>
    <d v="2014-12-27T06:00:00"/>
  </r>
  <r>
    <n v="917"/>
    <s v="Cooper Inc"/>
    <s v="Polarized discrete product"/>
    <n v="3600"/>
    <n v="2097"/>
    <n v="58.25"/>
    <x v="2"/>
    <n v="27"/>
    <x v="4"/>
    <s v="GBP"/>
    <n v="1309237200"/>
    <n v="1311310800"/>
    <b v="0"/>
    <b v="1"/>
    <s v="film &amp; video/shorts"/>
    <n v="77.666666666666671"/>
    <x v="4"/>
    <x v="12"/>
    <x v="816"/>
    <d v="2011-07-22T05:00:00"/>
  </r>
  <r>
    <n v="918"/>
    <s v="Jones-Gonzalez"/>
    <s v="Seamless dynamic website"/>
    <n v="3800"/>
    <n v="9021"/>
    <n v="237.39473684210526"/>
    <x v="1"/>
    <n v="156"/>
    <x v="5"/>
    <s v="CHF"/>
    <n v="1343365200"/>
    <n v="1344315600"/>
    <b v="0"/>
    <b v="0"/>
    <s v="publishing/radio &amp; podcasts"/>
    <n v="57.82692307692308"/>
    <x v="5"/>
    <x v="15"/>
    <x v="474"/>
    <d v="2012-08-07T05:00:00"/>
  </r>
  <r>
    <n v="919"/>
    <s v="Fox Ltd"/>
    <s v="Extended multimedia firmware"/>
    <n v="35600"/>
    <n v="20915"/>
    <n v="58.75"/>
    <x v="0"/>
    <n v="225"/>
    <x v="2"/>
    <s v="AUD"/>
    <n v="1507957200"/>
    <n v="1510725600"/>
    <b v="0"/>
    <b v="1"/>
    <s v="theater/plays"/>
    <n v="92.955555555555549"/>
    <x v="3"/>
    <x v="3"/>
    <x v="817"/>
    <d v="2017-11-15T06:00:00"/>
  </r>
  <r>
    <n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b v="0"/>
    <s v="film &amp; video/animation"/>
    <n v="37.945098039215686"/>
    <x v="4"/>
    <x v="10"/>
    <x v="818"/>
    <d v="2019-02-27T06:00:00"/>
  </r>
  <r>
    <n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b v="0"/>
    <s v="technology/web"/>
    <n v="31.842105263157894"/>
    <x v="2"/>
    <x v="2"/>
    <x v="819"/>
    <d v="2012-02-26T06:00:00"/>
  </r>
  <r>
    <n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b v="1"/>
    <s v="music/world music"/>
    <n v="40"/>
    <x v="1"/>
    <x v="21"/>
    <x v="609"/>
    <d v="2018-12-18T06:00:00"/>
  </r>
  <r>
    <n v="923"/>
    <s v="Wise and Sons"/>
    <s v="Sharable discrete definition"/>
    <n v="1700"/>
    <n v="4044"/>
    <n v="237.88235294117646"/>
    <x v="1"/>
    <n v="40"/>
    <x v="1"/>
    <s v="USD"/>
    <n v="1279083600"/>
    <n v="1279170000"/>
    <b v="0"/>
    <b v="0"/>
    <s v="theater/plays"/>
    <n v="101.1"/>
    <x v="3"/>
    <x v="3"/>
    <x v="547"/>
    <d v="2010-07-15T05:00:00"/>
  </r>
  <r>
    <n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b v="0"/>
    <s v="theater/plays"/>
    <n v="84.006989951944078"/>
    <x v="3"/>
    <x v="3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b v="0"/>
    <s v="theater/plays"/>
    <n v="103.41538461538461"/>
    <x v="3"/>
    <x v="3"/>
    <x v="821"/>
    <d v="2017-10-04T05:00:00"/>
  </r>
  <r>
    <n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b v="0"/>
    <s v="food/food trucks"/>
    <n v="105.13333333333334"/>
    <x v="0"/>
    <x v="0"/>
    <x v="151"/>
    <d v="2016-05-16T05:00:00"/>
  </r>
  <r>
    <n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b v="0"/>
    <s v="theater/plays"/>
    <n v="89.21621621621621"/>
    <x v="3"/>
    <x v="3"/>
    <x v="822"/>
    <d v="2012-08-10T05:00:00"/>
  </r>
  <r>
    <n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b v="0"/>
    <s v="technology/web"/>
    <n v="51.995234312946785"/>
    <x v="2"/>
    <x v="2"/>
    <x v="823"/>
    <d v="2014-01-07T06:00:00"/>
  </r>
  <r>
    <n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b v="0"/>
    <s v="theater/plays"/>
    <n v="64.956521739130437"/>
    <x v="3"/>
    <x v="3"/>
    <x v="824"/>
    <d v="2017-05-17T05:00:00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b v="1"/>
    <s v="theater/plays"/>
    <n v="46.235294117647058"/>
    <x v="3"/>
    <x v="3"/>
    <x v="825"/>
    <d v="2015-03-04T06:00:00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b v="1"/>
    <s v="theater/plays"/>
    <n v="51.151785714285715"/>
    <x v="3"/>
    <x v="3"/>
    <x v="826"/>
    <d v="2014-06-30T05:00:00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b v="0"/>
    <s v="music/rock"/>
    <n v="33.909722222222221"/>
    <x v="1"/>
    <x v="1"/>
    <x v="827"/>
    <d v="2014-03-14T05:00:00"/>
  </r>
  <r>
    <n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b v="0"/>
    <s v="theater/plays"/>
    <n v="92.016298633017882"/>
    <x v="3"/>
    <x v="3"/>
    <x v="828"/>
    <d v="2013-04-21T05:00:00"/>
  </r>
  <r>
    <n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b v="0"/>
    <s v="theater/plays"/>
    <n v="107.42857142857143"/>
    <x v="3"/>
    <x v="3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b v="0"/>
    <s v="theater/plays"/>
    <n v="75.848484848484844"/>
    <x v="3"/>
    <x v="3"/>
    <x v="830"/>
    <d v="2015-07-31T05:00:00"/>
  </r>
  <r>
    <n v="936"/>
    <s v="Brown Ltd"/>
    <s v="Enhanced composite contingency"/>
    <n v="103200"/>
    <n v="1690"/>
    <n v="1.6375968992248062"/>
    <x v="0"/>
    <n v="21"/>
    <x v="1"/>
    <s v="USD"/>
    <n v="1563771600"/>
    <n v="1564030800"/>
    <b v="1"/>
    <b v="0"/>
    <s v="theater/plays"/>
    <n v="80.476190476190482"/>
    <x v="3"/>
    <x v="3"/>
    <x v="831"/>
    <d v="2019-07-25T05:00:00"/>
  </r>
  <r>
    <n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b v="0"/>
    <s v="film &amp; video/documentary"/>
    <n v="86.978483606557376"/>
    <x v="4"/>
    <x v="4"/>
    <x v="832"/>
    <d v="2015-12-05T06:00:00"/>
  </r>
  <r>
    <n v="938"/>
    <s v="Allen Inc"/>
    <s v="Total dedicated benchmark"/>
    <n v="9200"/>
    <n v="10093"/>
    <n v="109.70652173913042"/>
    <x v="1"/>
    <n v="96"/>
    <x v="1"/>
    <s v="USD"/>
    <n v="1528779600"/>
    <n v="1531890000"/>
    <b v="0"/>
    <b v="1"/>
    <s v="publishing/fiction"/>
    <n v="105.13541666666667"/>
    <x v="5"/>
    <x v="13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b v="1"/>
    <s v="games/video games"/>
    <n v="57.298507462686565"/>
    <x v="6"/>
    <x v="11"/>
    <x v="834"/>
    <d v="2011-05-24T05:00:00"/>
  </r>
  <r>
    <n v="940"/>
    <s v="Wiggins Ltd"/>
    <s v="Upgradable analyzing core"/>
    <n v="9900"/>
    <n v="6161"/>
    <n v="62.232323232323225"/>
    <x v="2"/>
    <n v="66"/>
    <x v="0"/>
    <s v="CAD"/>
    <n v="1354341600"/>
    <n v="1356242400"/>
    <b v="0"/>
    <b v="0"/>
    <s v="technology/web"/>
    <n v="93.348484848484844"/>
    <x v="2"/>
    <x v="2"/>
    <x v="835"/>
    <d v="2012-12-23T06:00:00"/>
  </r>
  <r>
    <n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b v="0"/>
    <s v="theater/plays"/>
    <n v="71.987179487179489"/>
    <x v="3"/>
    <x v="3"/>
    <x v="836"/>
    <d v="2011-02-13T06:00:00"/>
  </r>
  <r>
    <n v="942"/>
    <s v="Allen Inc"/>
    <s v="Horizontal optimizing model"/>
    <n v="9600"/>
    <n v="6205"/>
    <n v="64.635416666666671"/>
    <x v="0"/>
    <n v="67"/>
    <x v="2"/>
    <s v="AUD"/>
    <n v="1295935200"/>
    <n v="1296194400"/>
    <b v="0"/>
    <b v="0"/>
    <s v="theater/plays"/>
    <n v="92.611940298507463"/>
    <x v="3"/>
    <x v="3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b v="0"/>
    <s v="food/food trucks"/>
    <n v="104.99122807017544"/>
    <x v="0"/>
    <x v="0"/>
    <x v="219"/>
    <d v="2014-10-29T05:00:00"/>
  </r>
  <r>
    <n v="944"/>
    <s v="Walter Inc"/>
    <s v="Streamlined 5thgeneration intranet"/>
    <n v="10000"/>
    <n v="8142"/>
    <n v="81.42"/>
    <x v="0"/>
    <n v="263"/>
    <x v="2"/>
    <s v="AUD"/>
    <n v="1486706400"/>
    <n v="1488348000"/>
    <b v="0"/>
    <b v="0"/>
    <s v="photography/photography books"/>
    <n v="30.958174904942965"/>
    <x v="7"/>
    <x v="14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b v="0"/>
    <s v="photography/photography books"/>
    <n v="33.001182732111175"/>
    <x v="7"/>
    <x v="14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b v="0"/>
    <s v="theater/plays"/>
    <n v="84.187845303867405"/>
    <x v="3"/>
    <x v="3"/>
    <x v="839"/>
    <d v="2011-06-18T05:00:00"/>
  </r>
  <r>
    <n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b v="0"/>
    <s v="theater/plays"/>
    <n v="73.92307692307692"/>
    <x v="3"/>
    <x v="3"/>
    <x v="840"/>
    <d v="2014-10-03T05:00:00"/>
  </r>
  <r>
    <n v="948"/>
    <s v="Smith-Hill"/>
    <s v="Integrated holistic paradigm"/>
    <n v="9400"/>
    <n v="5918"/>
    <n v="62.957446808510639"/>
    <x v="3"/>
    <n v="160"/>
    <x v="1"/>
    <s v="USD"/>
    <n v="1418364000"/>
    <n v="1419228000"/>
    <b v="1"/>
    <b v="1"/>
    <s v="film &amp; video/documentary"/>
    <n v="36.987499999999997"/>
    <x v="4"/>
    <x v="4"/>
    <x v="841"/>
    <d v="2014-12-22T06:00:00"/>
  </r>
  <r>
    <n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b v="0"/>
    <s v="technology/web"/>
    <n v="46.896551724137929"/>
    <x v="2"/>
    <x v="2"/>
    <x v="842"/>
    <d v="2015-05-07T05:00:00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n v="5"/>
    <x v="3"/>
    <x v="3"/>
    <x v="843"/>
    <d v="2019-04-21T05:00:00"/>
  </r>
  <r>
    <n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b v="1"/>
    <s v="music/rock"/>
    <n v="102.02437459910199"/>
    <x v="1"/>
    <x v="1"/>
    <x v="844"/>
    <d v="2016-12-27T06:00:00"/>
  </r>
  <r>
    <n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b v="0"/>
    <s v="film &amp; video/documentary"/>
    <n v="45.007502206531335"/>
    <x v="4"/>
    <x v="4"/>
    <x v="845"/>
    <d v="2016-08-23T05:00:00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n v="94.285714285714292"/>
    <x v="4"/>
    <x v="22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b v="0"/>
    <s v="technology/web"/>
    <n v="101.02325581395348"/>
    <x v="2"/>
    <x v="2"/>
    <x v="110"/>
    <d v="2012-10-16T05:00:00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n v="97.037499999999994"/>
    <x v="3"/>
    <x v="3"/>
    <x v="847"/>
    <d v="2012-11-27T06:00:00"/>
  </r>
  <r>
    <n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b v="0"/>
    <s v="film &amp; video/science fiction"/>
    <n v="43.00963855421687"/>
    <x v="4"/>
    <x v="22"/>
    <x v="848"/>
    <d v="2015-12-26T06:00:00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b v="0"/>
    <s v="theater/plays"/>
    <n v="94.916030534351151"/>
    <x v="3"/>
    <x v="3"/>
    <x v="849"/>
    <d v="2012-02-19T06:00:00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b v="0"/>
    <s v="film &amp; video/animation"/>
    <n v="72.151785714285708"/>
    <x v="4"/>
    <x v="10"/>
    <x v="780"/>
    <d v="2010-07-13T05:00:00"/>
  </r>
  <r>
    <n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b v="0"/>
    <s v="publishing/translations"/>
    <n v="51.007692307692309"/>
    <x v="5"/>
    <x v="18"/>
    <x v="140"/>
    <d v="2010-07-26T05:00:00"/>
  </r>
  <r>
    <n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b v="0"/>
    <s v="technology/web"/>
    <n v="85.054545454545448"/>
    <x v="2"/>
    <x v="2"/>
    <x v="850"/>
    <d v="2016-03-16T05:00:00"/>
  </r>
  <r>
    <n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b v="0"/>
    <s v="publishing/translations"/>
    <n v="43.87096774193548"/>
    <x v="5"/>
    <x v="18"/>
    <x v="851"/>
    <d v="2011-02-21T06:00:00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b v="0"/>
    <s v="food/food trucks"/>
    <n v="40.063909774436091"/>
    <x v="0"/>
    <x v="0"/>
    <x v="852"/>
    <d v="2013-12-05T06:00:00"/>
  </r>
  <r>
    <n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b v="1"/>
    <s v="photography/photography books"/>
    <n v="43.833333333333336"/>
    <x v="7"/>
    <x v="14"/>
    <x v="853"/>
    <d v="2011-03-11T06:00:00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b v="0"/>
    <s v="theater/plays"/>
    <n v="84.92903225806451"/>
    <x v="3"/>
    <x v="3"/>
    <x v="854"/>
    <d v="2015-05-16T05:00:00"/>
  </r>
  <r>
    <n v="965"/>
    <s v="Nunez-King"/>
    <s v="Phased clear-thinking policy"/>
    <n v="2200"/>
    <n v="8501"/>
    <n v="386.40909090909093"/>
    <x v="1"/>
    <n v="207"/>
    <x v="4"/>
    <s v="GBP"/>
    <n v="1264399200"/>
    <n v="1267855200"/>
    <b v="0"/>
    <b v="0"/>
    <s v="music/rock"/>
    <n v="41.067632850241544"/>
    <x v="1"/>
    <x v="1"/>
    <x v="67"/>
    <d v="2010-03-06T06:00:00"/>
  </r>
  <r>
    <n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b v="0"/>
    <s v="theater/plays"/>
    <n v="54.971428571428568"/>
    <x v="3"/>
    <x v="3"/>
    <x v="855"/>
    <d v="2017-06-17T05:00:00"/>
  </r>
  <r>
    <n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b v="0"/>
    <s v="music/world music"/>
    <n v="77.010807374443743"/>
    <x v="1"/>
    <x v="21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s v="food/food trucks"/>
    <n v="71.201754385964918"/>
    <x v="0"/>
    <x v="0"/>
    <x v="344"/>
    <d v="2011-01-16T06:00:00"/>
  </r>
  <r>
    <n v="969"/>
    <s v="Lopez-King"/>
    <s v="Multi-lateral radical solution"/>
    <n v="7900"/>
    <n v="8550"/>
    <n v="108.22784810126582"/>
    <x v="1"/>
    <n v="93"/>
    <x v="1"/>
    <s v="USD"/>
    <n v="1576994400"/>
    <n v="1577599200"/>
    <b v="0"/>
    <b v="0"/>
    <s v="theater/plays"/>
    <n v="91.935483870967744"/>
    <x v="3"/>
    <x v="3"/>
    <x v="856"/>
    <d v="2019-12-29T06:00:00"/>
  </r>
  <r>
    <n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b v="0"/>
    <s v="theater/plays"/>
    <n v="97.069023569023571"/>
    <x v="3"/>
    <x v="3"/>
    <x v="857"/>
    <d v="2011-05-10T05:00:00"/>
  </r>
  <r>
    <n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b v="0"/>
    <s v="film &amp; video/television"/>
    <n v="58.916666666666664"/>
    <x v="4"/>
    <x v="19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b v="1"/>
    <s v="technology/web"/>
    <n v="58.015466983938133"/>
    <x v="2"/>
    <x v="2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b v="1"/>
    <s v="theater/plays"/>
    <n v="103.87301587301587"/>
    <x v="3"/>
    <x v="3"/>
    <x v="860"/>
    <d v="2010-12-12T06:00:00"/>
  </r>
  <r>
    <n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b v="0"/>
    <s v="music/indie rock"/>
    <n v="93.46875"/>
    <x v="1"/>
    <x v="7"/>
    <x v="170"/>
    <d v="2013-05-19T05:00:00"/>
  </r>
  <r>
    <n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b v="1"/>
    <s v="theater/plays"/>
    <n v="61.970370370370368"/>
    <x v="3"/>
    <x v="3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s v="theater/plays"/>
    <n v="92.042857142857144"/>
    <x v="3"/>
    <x v="3"/>
    <x v="862"/>
    <d v="2011-02-03T06:00:00"/>
  </r>
  <r>
    <n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b v="0"/>
    <s v="food/food trucks"/>
    <n v="77.268656716417908"/>
    <x v="0"/>
    <x v="0"/>
    <x v="863"/>
    <d v="2018-03-11T06:00:00"/>
  </r>
  <r>
    <n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b v="0"/>
    <s v="games/video games"/>
    <n v="93.923913043478265"/>
    <x v="6"/>
    <x v="11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b v="0"/>
    <s v="theater/plays"/>
    <n v="84.969458128078813"/>
    <x v="3"/>
    <x v="3"/>
    <x v="527"/>
    <d v="2015-03-21T05:00:00"/>
  </r>
  <r>
    <n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b v="0"/>
    <s v="publishing/nonfiction"/>
    <n v="105.97035040431267"/>
    <x v="5"/>
    <x v="9"/>
    <x v="865"/>
    <d v="2015-11-04T06:00:00"/>
  </r>
  <r>
    <n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b v="0"/>
    <s v="technology/web"/>
    <n v="36.969040247678016"/>
    <x v="2"/>
    <x v="2"/>
    <x v="866"/>
    <d v="2018-01-27T06:00:00"/>
  </r>
  <r>
    <n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b v="1"/>
    <s v="film &amp; video/documentary"/>
    <n v="81.533333333333331"/>
    <x v="4"/>
    <x v="4"/>
    <x v="867"/>
    <d v="2011-07-21T05:00:00"/>
  </r>
  <r>
    <n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b v="0"/>
    <s v="film &amp; video/documentary"/>
    <n v="80.999140154772135"/>
    <x v="4"/>
    <x v="4"/>
    <x v="868"/>
    <d v="2019-08-19T05:00:00"/>
  </r>
  <r>
    <n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b v="0"/>
    <s v="theater/plays"/>
    <n v="26.010498687664043"/>
    <x v="3"/>
    <x v="3"/>
    <x v="105"/>
    <d v="2019-10-04T05:00:00"/>
  </r>
  <r>
    <n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b v="1"/>
    <s v="music/rock"/>
    <n v="25.998410896708286"/>
    <x v="1"/>
    <x v="1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b v="0"/>
    <s v="music/rock"/>
    <n v="34.173913043478258"/>
    <x v="1"/>
    <x v="1"/>
    <x v="253"/>
    <d v="2011-04-19T05:00:00"/>
  </r>
  <r>
    <n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b v="0"/>
    <s v="film &amp; video/documentary"/>
    <n v="28.002083333333335"/>
    <x v="4"/>
    <x v="4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b v="0"/>
    <s v="publishing/radio &amp; podcasts"/>
    <n v="76.546875"/>
    <x v="5"/>
    <x v="15"/>
    <x v="864"/>
    <d v="2016-12-03T06:00:00"/>
  </r>
  <r>
    <n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b v="0"/>
    <s v="publishing/translations"/>
    <n v="53.053097345132741"/>
    <x v="5"/>
    <x v="18"/>
    <x v="843"/>
    <d v="2019-04-21T05:00:00"/>
  </r>
  <r>
    <n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b v="1"/>
    <s v="film &amp; video/drama"/>
    <n v="106.859375"/>
    <x v="4"/>
    <x v="6"/>
    <x v="289"/>
    <d v="2016-03-25T05:00:00"/>
  </r>
  <r>
    <n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b v="1"/>
    <s v="music/rock"/>
    <n v="46.020746887966808"/>
    <x v="1"/>
    <x v="1"/>
    <x v="870"/>
    <d v="2014-09-29T05:00:00"/>
  </r>
  <r>
    <n v="992"/>
    <s v="Morrow Inc"/>
    <s v="Networked global migration"/>
    <n v="3100"/>
    <n v="13223"/>
    <n v="426.54838709677421"/>
    <x v="1"/>
    <n v="132"/>
    <x v="1"/>
    <s v="USD"/>
    <n v="1525669200"/>
    <n v="1526878800"/>
    <b v="0"/>
    <b v="1"/>
    <s v="film &amp; video/drama"/>
    <n v="100.17424242424242"/>
    <x v="4"/>
    <x v="6"/>
    <x v="871"/>
    <d v="2018-05-21T05:00:00"/>
  </r>
  <r>
    <n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b v="1"/>
    <s v="photography/photography books"/>
    <n v="101.44"/>
    <x v="7"/>
    <x v="14"/>
    <x v="872"/>
    <d v="2016-01-10T06:00:00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b v="1"/>
    <s v="publishing/translations"/>
    <n v="87.972684085510693"/>
    <x v="5"/>
    <x v="18"/>
    <x v="873"/>
    <d v="2014-10-23T05:00:00"/>
  </r>
  <r>
    <n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b v="1"/>
    <s v="food/food trucks"/>
    <n v="74.995594713656388"/>
    <x v="0"/>
    <x v="0"/>
    <x v="874"/>
    <d v="2018-12-03T06:00:00"/>
  </r>
  <r>
    <n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b v="0"/>
    <s v="theater/plays"/>
    <n v="42.982142857142854"/>
    <x v="3"/>
    <x v="3"/>
    <x v="875"/>
    <d v="2013-02-01T06:00:00"/>
  </r>
  <r>
    <n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b v="0"/>
    <s v="theater/plays"/>
    <n v="33.115107913669064"/>
    <x v="3"/>
    <x v="3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b v="1"/>
    <s v="music/indie rock"/>
    <n v="101.13101604278074"/>
    <x v="1"/>
    <x v="7"/>
    <x v="877"/>
    <d v="2010-02-25T06:00:00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b v="0"/>
    <s v="food/food trucks"/>
    <n v="55.98841354723708"/>
    <x v="0"/>
    <x v="0"/>
    <x v="878"/>
    <d v="2016-07-06T05:00:00"/>
  </r>
  <r>
    <m/>
    <m/>
    <m/>
    <m/>
    <m/>
    <m/>
    <x v="4"/>
    <m/>
    <x v="7"/>
    <m/>
    <m/>
    <m/>
    <m/>
    <m/>
    <m/>
    <m/>
    <x v="9"/>
    <x v="24"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B63CA-C5D8-489E-845D-F8965EFE56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4261A-F7B8-433E-A89E-6DC88F595B2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355F1-7533-4F5D-B5C9-BFB989A20FC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6640625" bestFit="1" customWidth="1"/>
    <col min="8" max="8" width="17.25" bestFit="1" customWidth="1"/>
    <col min="9" max="9" width="15.83203125" style="10" bestFit="1" customWidth="1"/>
    <col min="12" max="13" width="11.1640625" bestFit="1" customWidth="1"/>
    <col min="16" max="16" width="28" bestFit="1" customWidth="1"/>
    <col min="17" max="17" width="14.25" bestFit="1" customWidth="1"/>
    <col min="18" max="18" width="12.25" bestFit="1" customWidth="1"/>
    <col min="19" max="19" width="21.75" bestFit="1" customWidth="1"/>
    <col min="20" max="20" width="20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6" t="s">
        <v>2031</v>
      </c>
      <c r="R1" s="6" t="s">
        <v>2032</v>
      </c>
      <c r="S1" s="6" t="s">
        <v>2033</v>
      </c>
      <c r="T1" s="6" t="s">
        <v>2034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10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TRIM(_xlfn.TEXTSPLIT(P2,{"/"}))</f>
        <v>food</v>
      </c>
      <c r="R2" t="str">
        <v>food trucks</v>
      </c>
      <c r="S2" s="7">
        <f>(((L2/60)/60)/24)+DATE(1970,1,1)</f>
        <v>42336.25</v>
      </c>
      <c r="T2" s="7">
        <f>(((M2/60)/60)/24)+DATE(1970,1,1)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10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TRIM(_xlfn.TEXTSPLIT(P3,{"/"}))</f>
        <v>music</v>
      </c>
      <c r="R3" t="str">
        <v>rock</v>
      </c>
      <c r="S3" s="7">
        <f t="shared" ref="S3:S66" si="2">(((L3/60)/60)/24)+DATE(1970,1,1)</f>
        <v>41870.208333333336</v>
      </c>
      <c r="T3" s="7">
        <f t="shared" ref="T3:T66" si="3">(((M3/60)/60)/24)+DATE(1970,1,1)</f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10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TRIM(_xlfn.TEXTSPLIT(P4,{"/"}))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10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TRIM(_xlfn.TEXTSPLIT(P5,{"/"}))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10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TRIM(_xlfn.TEXTSPLIT(P6,{"/"}))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10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TRIM(_xlfn.TEXTSPLIT(P7,{"/"}))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10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TRIM(_xlfn.TEXTSPLIT(P8,{"/"}))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10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TRIM(_xlfn.TEXTSPLIT(P9,{"/"}))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s="4" t="s">
        <v>47</v>
      </c>
      <c r="H10">
        <v>708</v>
      </c>
      <c r="I10" s="10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TRIM(_xlfn.TEXTSPLIT(P10,{"/"}))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10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TRIM(_xlfn.TEXTSPLIT(P11,{"/"}))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10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TRIM(_xlfn.TEXTSPLIT(P12,{"/"}))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10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TRIM(_xlfn.TEXTSPLIT(P13,{"/"}))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10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TRIM(_xlfn.TEXTSPLIT(P14,{"/"}))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10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TRIM(_xlfn.TEXTSPLIT(P15,{"/"}))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10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TRIM(_xlfn.TEXTSPLIT(P16,{"/"}))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10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TRIM(_xlfn.TEXTSPLIT(P17,{"/"}))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10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TRIM(_xlfn.TEXTSPLIT(P18,{"/"}))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10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TRIM(_xlfn.TEXTSPLIT(P19,{"/"}))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10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TRIM(_xlfn.TEXTSPLIT(P20,{"/"}))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10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TRIM(_xlfn.TEXTSPLIT(P21,{"/"}))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10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TRIM(_xlfn.TEXTSPLIT(P22,{"/"}))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10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TRIM(_xlfn.TEXTSPLIT(P23,{"/"}))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10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TRIM(_xlfn.TEXTSPLIT(P24,{"/"}))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10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TRIM(_xlfn.TEXTSPLIT(P25,{"/"}))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10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TRIM(_xlfn.TEXTSPLIT(P26,{"/"}))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10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TRIM(_xlfn.TEXTSPLIT(P27,{"/"}))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10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TRIM(_xlfn.TEXTSPLIT(P28,{"/"}))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10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TRIM(_xlfn.TEXTSPLIT(P29,{"/"}))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10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TRIM(_xlfn.TEXTSPLIT(P30,{"/"}))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10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TRIM(_xlfn.TEXTSPLIT(P31,{"/"}))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10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TRIM(_xlfn.TEXTSPLIT(P32,{"/"}))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10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TRIM(_xlfn.TEXTSPLIT(P33,{"/"}))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10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TRIM(_xlfn.TEXTSPLIT(P34,{"/"}))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10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TRIM(_xlfn.TEXTSPLIT(P35,{"/"}))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10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TRIM(_xlfn.TEXTSPLIT(P36,{"/"}))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10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TRIM(_xlfn.TEXTSPLIT(P37,{"/"}))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10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TRIM(_xlfn.TEXTSPLIT(P38,{"/"}))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10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TRIM(_xlfn.TEXTSPLIT(P39,{"/"}))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10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TRIM(_xlfn.TEXTSPLIT(P40,{"/"}))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10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TRIM(_xlfn.TEXTSPLIT(P41,{"/"}))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10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TRIM(_xlfn.TEXTSPLIT(P42,{"/"}))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10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TRIM(_xlfn.TEXTSPLIT(P43,{"/"}))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10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TRIM(_xlfn.TEXTSPLIT(P44,{"/"}))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10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TRIM(_xlfn.TEXTSPLIT(P45,{"/"}))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10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TRIM(_xlfn.TEXTSPLIT(P46,{"/"}))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10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TRIM(_xlfn.TEXTSPLIT(P47,{"/"}))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10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TRIM(_xlfn.TEXTSPLIT(P48,{"/"}))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10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TRIM(_xlfn.TEXTSPLIT(P49,{"/"}))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10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TRIM(_xlfn.TEXTSPLIT(P50,{"/"}))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10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TRIM(_xlfn.TEXTSPLIT(P51,{"/"}))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10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TRIM(_xlfn.TEXTSPLIT(P52,{"/"}))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10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TRIM(_xlfn.TEXTSPLIT(P53,{"/"}))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10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TRIM(_xlfn.TEXTSPLIT(P54,{"/"}))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10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TRIM(_xlfn.TEXTSPLIT(P55,{"/"}))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10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TRIM(_xlfn.TEXTSPLIT(P56,{"/"}))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10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TRIM(_xlfn.TEXTSPLIT(P57,{"/"}))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10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TRIM(_xlfn.TEXTSPLIT(P58,{"/"}))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10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TRIM(_xlfn.TEXTSPLIT(P59,{"/"}))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10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TRIM(_xlfn.TEXTSPLIT(P60,{"/"}))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10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TRIM(_xlfn.TEXTSPLIT(P61,{"/"}))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10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TRIM(_xlfn.TEXTSPLIT(P62,{"/"}))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10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TRIM(_xlfn.TEXTSPLIT(P63,{"/"}))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10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TRIM(_xlfn.TEXTSPLIT(P64,{"/"}))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10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TRIM(_xlfn.TEXTSPLIT(P65,{"/"}))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10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TRIM(_xlfn.TEXTSPLIT(P66,{"/"}))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10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TRIM(_xlfn.TEXTSPLIT(P67,{"/"}))</f>
        <v>theater</v>
      </c>
      <c r="R67" t="str">
        <v>plays</v>
      </c>
      <c r="S67" s="7">
        <f t="shared" ref="S67:S130" si="6">(((L67/60)/60)/24)+DATE(1970,1,1)</f>
        <v>40570.25</v>
      </c>
      <c r="T67" s="7">
        <f t="shared" ref="T67:T130" si="7">(((M67/60)/60)/24)+DATE(1970,1,1)</f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10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TRIM(_xlfn.TEXTSPLIT(P68,{"/"}))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10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TRIM(_xlfn.TEXTSPLIT(P69,{"/"}))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10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TRIM(_xlfn.TEXTSPLIT(P70,{"/"}))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10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TRIM(_xlfn.TEXTSPLIT(P71,{"/"}))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10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TRIM(_xlfn.TEXTSPLIT(P72,{"/"}))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10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TRIM(_xlfn.TEXTSPLIT(P73,{"/"}))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10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TRIM(_xlfn.TEXTSPLIT(P74,{"/"}))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10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TRIM(_xlfn.TEXTSPLIT(P75,{"/"}))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10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TRIM(_xlfn.TEXTSPLIT(P76,{"/"}))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10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TRIM(_xlfn.TEXTSPLIT(P77,{"/"}))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10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TRIM(_xlfn.TEXTSPLIT(P78,{"/"}))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10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TRIM(_xlfn.TEXTSPLIT(P79,{"/"}))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10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TRIM(_xlfn.TEXTSPLIT(P80,{"/"}))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10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TRIM(_xlfn.TEXTSPLIT(P81,{"/"}))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10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TRIM(_xlfn.TEXTSPLIT(P82,{"/"}))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10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TRIM(_xlfn.TEXTSPLIT(P83,{"/"}))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10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TRIM(_xlfn.TEXTSPLIT(P84,{"/"}))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10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TRIM(_xlfn.TEXTSPLIT(P85,{"/"}))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10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TRIM(_xlfn.TEXTSPLIT(P86,{"/"}))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10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TRIM(_xlfn.TEXTSPLIT(P87,{"/"}))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10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TRIM(_xlfn.TEXTSPLIT(P88,{"/"}))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10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TRIM(_xlfn.TEXTSPLIT(P89,{"/"}))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10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TRIM(_xlfn.TEXTSPLIT(P90,{"/"}))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10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TRIM(_xlfn.TEXTSPLIT(P91,{"/"}))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10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TRIM(_xlfn.TEXTSPLIT(P92,{"/"}))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10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TRIM(_xlfn.TEXTSPLIT(P93,{"/"}))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10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TRIM(_xlfn.TEXTSPLIT(P94,{"/"}))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10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TRIM(_xlfn.TEXTSPLIT(P95,{"/"}))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10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TRIM(_xlfn.TEXTSPLIT(P96,{"/"}))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10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TRIM(_xlfn.TEXTSPLIT(P97,{"/"}))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10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TRIM(_xlfn.TEXTSPLIT(P98,{"/"}))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10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TRIM(_xlfn.TEXTSPLIT(P99,{"/"}))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10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TRIM(_xlfn.TEXTSPLIT(P100,{"/"}))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10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TRIM(_xlfn.TEXTSPLIT(P101,{"/"}))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10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TRIM(_xlfn.TEXTSPLIT(P102,{"/"}))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10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TRIM(_xlfn.TEXTSPLIT(P103,{"/"}))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10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TRIM(_xlfn.TEXTSPLIT(P104,{"/"}))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10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TRIM(_xlfn.TEXTSPLIT(P105,{"/"}))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10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TRIM(_xlfn.TEXTSPLIT(P106,{"/"}))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10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TRIM(_xlfn.TEXTSPLIT(P107,{"/"}))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10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TRIM(_xlfn.TEXTSPLIT(P108,{"/"}))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10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TRIM(_xlfn.TEXTSPLIT(P109,{"/"}))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10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TRIM(_xlfn.TEXTSPLIT(P110,{"/"}))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10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TRIM(_xlfn.TEXTSPLIT(P111,{"/"}))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10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TRIM(_xlfn.TEXTSPLIT(P112,{"/"}))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10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TRIM(_xlfn.TEXTSPLIT(P113,{"/"}))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10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TRIM(_xlfn.TEXTSPLIT(P114,{"/"}))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10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TRIM(_xlfn.TEXTSPLIT(P115,{"/"}))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10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TRIM(_xlfn.TEXTSPLIT(P116,{"/"}))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10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TRIM(_xlfn.TEXTSPLIT(P117,{"/"}))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10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TRIM(_xlfn.TEXTSPLIT(P118,{"/"}))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10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TRIM(_xlfn.TEXTSPLIT(P119,{"/"}))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10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TRIM(_xlfn.TEXTSPLIT(P120,{"/"}))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10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TRIM(_xlfn.TEXTSPLIT(P121,{"/"}))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10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TRIM(_xlfn.TEXTSPLIT(P122,{"/"}))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10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TRIM(_xlfn.TEXTSPLIT(P123,{"/"}))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10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TRIM(_xlfn.TEXTSPLIT(P124,{"/"}))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10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TRIM(_xlfn.TEXTSPLIT(P125,{"/"}))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10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TRIM(_xlfn.TEXTSPLIT(P126,{"/"}))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10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TRIM(_xlfn.TEXTSPLIT(P127,{"/"}))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10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TRIM(_xlfn.TEXTSPLIT(P128,{"/"}))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10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TRIM(_xlfn.TEXTSPLIT(P129,{"/"}))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10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TRIM(_xlfn.TEXTSPLIT(P130,{"/"}))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10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TRIM(_xlfn.TEXTSPLIT(P131,{"/"}))</f>
        <v>food</v>
      </c>
      <c r="R131" t="str">
        <v>food trucks</v>
      </c>
      <c r="S131" s="7">
        <f t="shared" ref="S131:S194" si="10">(((L131/60)/60)/24)+DATE(1970,1,1)</f>
        <v>42038.25</v>
      </c>
      <c r="T131" s="7">
        <f t="shared" ref="T131:T194" si="11">(((M131/60)/60)/24)+DATE(1970,1,1)</f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10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TRIM(_xlfn.TEXTSPLIT(P132,{"/"}))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10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TRIM(_xlfn.TEXTSPLIT(P133,{"/"}))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10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TRIM(_xlfn.TEXTSPLIT(P134,{"/"}))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10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TRIM(_xlfn.TEXTSPLIT(P135,{"/"}))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10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TRIM(_xlfn.TEXTSPLIT(P136,{"/"}))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10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TRIM(_xlfn.TEXTSPLIT(P137,{"/"}))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10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TRIM(_xlfn.TEXTSPLIT(P138,{"/"}))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10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TRIM(_xlfn.TEXTSPLIT(P139,{"/"}))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10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TRIM(_xlfn.TEXTSPLIT(P140,{"/"}))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10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TRIM(_xlfn.TEXTSPLIT(P141,{"/"}))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10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TRIM(_xlfn.TEXTSPLIT(P142,{"/"}))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10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TRIM(_xlfn.TEXTSPLIT(P143,{"/"}))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10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TRIM(_xlfn.TEXTSPLIT(P144,{"/"}))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10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TRIM(_xlfn.TEXTSPLIT(P145,{"/"}))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10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TRIM(_xlfn.TEXTSPLIT(P146,{"/"}))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10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TRIM(_xlfn.TEXTSPLIT(P147,{"/"}))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10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TRIM(_xlfn.TEXTSPLIT(P148,{"/"}))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10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TRIM(_xlfn.TEXTSPLIT(P149,{"/"}))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10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TRIM(_xlfn.TEXTSPLIT(P150,{"/"}))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10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TRIM(_xlfn.TEXTSPLIT(P151,{"/"}))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10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TRIM(_xlfn.TEXTSPLIT(P152,{"/"}))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10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TRIM(_xlfn.TEXTSPLIT(P153,{"/"}))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10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TRIM(_xlfn.TEXTSPLIT(P154,{"/"}))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10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TRIM(_xlfn.TEXTSPLIT(P155,{"/"}))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10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TRIM(_xlfn.TEXTSPLIT(P156,{"/"}))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10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TRIM(_xlfn.TEXTSPLIT(P157,{"/"}))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10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TRIM(_xlfn.TEXTSPLIT(P158,{"/"}))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10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TRIM(_xlfn.TEXTSPLIT(P159,{"/"}))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10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TRIM(_xlfn.TEXTSPLIT(P160,{"/"}))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10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TRIM(_xlfn.TEXTSPLIT(P161,{"/"}))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10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TRIM(_xlfn.TEXTSPLIT(P162,{"/"}))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10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TRIM(_xlfn.TEXTSPLIT(P163,{"/"}))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10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TRIM(_xlfn.TEXTSPLIT(P164,{"/"}))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10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TRIM(_xlfn.TEXTSPLIT(P165,{"/"}))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10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TRIM(_xlfn.TEXTSPLIT(P166,{"/"}))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10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TRIM(_xlfn.TEXTSPLIT(P167,{"/"}))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10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TRIM(_xlfn.TEXTSPLIT(P168,{"/"}))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10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TRIM(_xlfn.TEXTSPLIT(P169,{"/"}))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10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TRIM(_xlfn.TEXTSPLIT(P170,{"/"}))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10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TRIM(_xlfn.TEXTSPLIT(P171,{"/"}))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10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TRIM(_xlfn.TEXTSPLIT(P172,{"/"}))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10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TRIM(_xlfn.TEXTSPLIT(P173,{"/"}))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10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TRIM(_xlfn.TEXTSPLIT(P174,{"/"}))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10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TRIM(_xlfn.TEXTSPLIT(P175,{"/"}))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10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TRIM(_xlfn.TEXTSPLIT(P176,{"/"}))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10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TRIM(_xlfn.TEXTSPLIT(P177,{"/"}))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10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TRIM(_xlfn.TEXTSPLIT(P178,{"/"}))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10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TRIM(_xlfn.TEXTSPLIT(P179,{"/"}))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10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TRIM(_xlfn.TEXTSPLIT(P180,{"/"}))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10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TRIM(_xlfn.TEXTSPLIT(P181,{"/"}))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10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TRIM(_xlfn.TEXTSPLIT(P182,{"/"}))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10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TRIM(_xlfn.TEXTSPLIT(P183,{"/"}))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10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TRIM(_xlfn.TEXTSPLIT(P184,{"/"}))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10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TRIM(_xlfn.TEXTSPLIT(P185,{"/"}))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10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TRIM(_xlfn.TEXTSPLIT(P186,{"/"}))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10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TRIM(_xlfn.TEXTSPLIT(P187,{"/"}))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10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TRIM(_xlfn.TEXTSPLIT(P188,{"/"}))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10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TRIM(_xlfn.TEXTSPLIT(P189,{"/"}))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1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TRIM(_xlfn.TEXTSPLIT(P190,{"/"}))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10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TRIM(_xlfn.TEXTSPLIT(P191,{"/"}))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10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TRIM(_xlfn.TEXTSPLIT(P192,{"/"}))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10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TRIM(_xlfn.TEXTSPLIT(P193,{"/"}))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10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TRIM(_xlfn.TEXTSPLIT(P194,{"/"}))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10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TRIM(_xlfn.TEXTSPLIT(P195,{"/"}))</f>
        <v>music</v>
      </c>
      <c r="R195" t="str">
        <v>indie rock</v>
      </c>
      <c r="S195" s="7">
        <f t="shared" ref="S195:S258" si="14">(((L195/60)/60)/24)+DATE(1970,1,1)</f>
        <v>43198.208333333328</v>
      </c>
      <c r="T195" s="7">
        <f t="shared" ref="T195:T258" si="15">(((M195/60)/60)/24)+DATE(1970,1,1)</f>
        <v>43202.208333333328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10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TRIM(_xlfn.TEXTSPLIT(P196,{"/"}))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10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TRIM(_xlfn.TEXTSPLIT(P197,{"/"}))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10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TRIM(_xlfn.TEXTSPLIT(P198,{"/"}))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10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TRIM(_xlfn.TEXTSPLIT(P199,{"/"}))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10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TRIM(_xlfn.TEXTSPLIT(P200,{"/"}))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10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TRIM(_xlfn.TEXTSPLIT(P201,{"/"}))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10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TRIM(_xlfn.TEXTSPLIT(P202,{"/"}))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10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TRIM(_xlfn.TEXTSPLIT(P203,{"/"}))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10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TRIM(_xlfn.TEXTSPLIT(P204,{"/"}))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10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TRIM(_xlfn.TEXTSPLIT(P205,{"/"}))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10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TRIM(_xlfn.TEXTSPLIT(P206,{"/"}))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10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TRIM(_xlfn.TEXTSPLIT(P207,{"/"}))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10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TRIM(_xlfn.TEXTSPLIT(P208,{"/"}))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10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TRIM(_xlfn.TEXTSPLIT(P209,{"/"}))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10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TRIM(_xlfn.TEXTSPLIT(P210,{"/"}))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s="4" t="s">
        <v>47</v>
      </c>
      <c r="H211">
        <v>808</v>
      </c>
      <c r="I211" s="10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TRIM(_xlfn.TEXTSPLIT(P211,{"/"}))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10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TRIM(_xlfn.TEXTSPLIT(P212,{"/"}))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10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TRIM(_xlfn.TEXTSPLIT(P213,{"/"}))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10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TRIM(_xlfn.TEXTSPLIT(P214,{"/"}))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10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TRIM(_xlfn.TEXTSPLIT(P215,{"/"}))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10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TRIM(_xlfn.TEXTSPLIT(P216,{"/"}))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10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TRIM(_xlfn.TEXTSPLIT(P217,{"/"}))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10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TRIM(_xlfn.TEXTSPLIT(P218,{"/"}))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10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TRIM(_xlfn.TEXTSPLIT(P219,{"/"}))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10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TRIM(_xlfn.TEXTSPLIT(P220,{"/"}))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10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TRIM(_xlfn.TEXTSPLIT(P221,{"/"}))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10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TRIM(_xlfn.TEXTSPLIT(P222,{"/"}))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10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TRIM(_xlfn.TEXTSPLIT(P223,{"/"}))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10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TRIM(_xlfn.TEXTSPLIT(P224,{"/"}))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10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TRIM(_xlfn.TEXTSPLIT(P225,{"/"}))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10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TRIM(_xlfn.TEXTSPLIT(P226,{"/"}))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10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TRIM(_xlfn.TEXTSPLIT(P227,{"/"}))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10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TRIM(_xlfn.TEXTSPLIT(P228,{"/"}))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10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TRIM(_xlfn.TEXTSPLIT(P229,{"/"}))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10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TRIM(_xlfn.TEXTSPLIT(P230,{"/"}))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10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TRIM(_xlfn.TEXTSPLIT(P231,{"/"}))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10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TRIM(_xlfn.TEXTSPLIT(P232,{"/"}))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10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TRIM(_xlfn.TEXTSPLIT(P233,{"/"}))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10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TRIM(_xlfn.TEXTSPLIT(P234,{"/"}))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10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TRIM(_xlfn.TEXTSPLIT(P235,{"/"}))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10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TRIM(_xlfn.TEXTSPLIT(P236,{"/"}))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10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TRIM(_xlfn.TEXTSPLIT(P237,{"/"}))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10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TRIM(_xlfn.TEXTSPLIT(P238,{"/"}))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10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TRIM(_xlfn.TEXTSPLIT(P239,{"/"}))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10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TRIM(_xlfn.TEXTSPLIT(P240,{"/"}))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10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TRIM(_xlfn.TEXTSPLIT(P241,{"/"}))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10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TRIM(_xlfn.TEXTSPLIT(P242,{"/"}))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10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TRIM(_xlfn.TEXTSPLIT(P243,{"/"}))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10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TRIM(_xlfn.TEXTSPLIT(P244,{"/"}))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10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TRIM(_xlfn.TEXTSPLIT(P245,{"/"}))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10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TRIM(_xlfn.TEXTSPLIT(P246,{"/"}))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10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TRIM(_xlfn.TEXTSPLIT(P247,{"/"}))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10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TRIM(_xlfn.TEXTSPLIT(P248,{"/"}))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10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TRIM(_xlfn.TEXTSPLIT(P249,{"/"}))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10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TRIM(_xlfn.TEXTSPLIT(P250,{"/"}))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10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TRIM(_xlfn.TEXTSPLIT(P251,{"/"}))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10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TRIM(_xlfn.TEXTSPLIT(P252,{"/"}))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10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TRIM(_xlfn.TEXTSPLIT(P253,{"/"}))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10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TRIM(_xlfn.TEXTSPLIT(P254,{"/"}))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10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TRIM(_xlfn.TEXTSPLIT(P255,{"/"}))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10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TRIM(_xlfn.TEXTSPLIT(P256,{"/"}))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10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TRIM(_xlfn.TEXTSPLIT(P257,{"/"}))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10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TRIM(_xlfn.TEXTSPLIT(P258,{"/"}))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10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TRIM(_xlfn.TEXTSPLIT(P259,{"/"}))</f>
        <v>theater</v>
      </c>
      <c r="R259" t="str">
        <v>plays</v>
      </c>
      <c r="S259" s="7">
        <f t="shared" ref="S259:S322" si="18">(((L259/60)/60)/24)+DATE(1970,1,1)</f>
        <v>41338.25</v>
      </c>
      <c r="T259" s="7">
        <f t="shared" ref="T259:T322" si="19">(((M259/60)/60)/24)+DATE(1970,1,1)</f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10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TRIM(_xlfn.TEXTSPLIT(P260,{"/"}))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10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TRIM(_xlfn.TEXTSPLIT(P261,{"/"}))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10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TRIM(_xlfn.TEXTSPLIT(P262,{"/"}))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10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TRIM(_xlfn.TEXTSPLIT(P263,{"/"}))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10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TRIM(_xlfn.TEXTSPLIT(P264,{"/"}))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10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TRIM(_xlfn.TEXTSPLIT(P265,{"/"}))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10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TRIM(_xlfn.TEXTSPLIT(P266,{"/"}))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10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TRIM(_xlfn.TEXTSPLIT(P267,{"/"}))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10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TRIM(_xlfn.TEXTSPLIT(P268,{"/"}))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10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TRIM(_xlfn.TEXTSPLIT(P269,{"/"}))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10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TRIM(_xlfn.TEXTSPLIT(P270,{"/"}))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10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TRIM(_xlfn.TEXTSPLIT(P271,{"/"}))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10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TRIM(_xlfn.TEXTSPLIT(P272,{"/"}))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s="4" t="s">
        <v>47</v>
      </c>
      <c r="H273">
        <v>61</v>
      </c>
      <c r="I273" s="10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TRIM(_xlfn.TEXTSPLIT(P273,{"/"}))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10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TRIM(_xlfn.TEXTSPLIT(P274,{"/"}))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10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TRIM(_xlfn.TEXTSPLIT(P275,{"/"}))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10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TRIM(_xlfn.TEXTSPLIT(P276,{"/"}))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10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TRIM(_xlfn.TEXTSPLIT(P277,{"/"}))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10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TRIM(_xlfn.TEXTSPLIT(P278,{"/"}))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10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TRIM(_xlfn.TEXTSPLIT(P279,{"/"}))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10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TRIM(_xlfn.TEXTSPLIT(P280,{"/"}))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10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TRIM(_xlfn.TEXTSPLIT(P281,{"/"}))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10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TRIM(_xlfn.TEXTSPLIT(P282,{"/"}))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10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TRIM(_xlfn.TEXTSPLIT(P283,{"/"}))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10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TRIM(_xlfn.TEXTSPLIT(P284,{"/"}))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10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TRIM(_xlfn.TEXTSPLIT(P285,{"/"}))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10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TRIM(_xlfn.TEXTSPLIT(P286,{"/"}))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10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TRIM(_xlfn.TEXTSPLIT(P287,{"/"}))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10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TRIM(_xlfn.TEXTSPLIT(P288,{"/"}))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10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TRIM(_xlfn.TEXTSPLIT(P289,{"/"}))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10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TRIM(_xlfn.TEXTSPLIT(P290,{"/"}))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10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TRIM(_xlfn.TEXTSPLIT(P291,{"/"}))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10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TRIM(_xlfn.TEXTSPLIT(P292,{"/"}))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10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TRIM(_xlfn.TEXTSPLIT(P293,{"/"}))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10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TRIM(_xlfn.TEXTSPLIT(P294,{"/"}))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10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TRIM(_xlfn.TEXTSPLIT(P295,{"/"}))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10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TRIM(_xlfn.TEXTSPLIT(P296,{"/"}))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10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TRIM(_xlfn.TEXTSPLIT(P297,{"/"}))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10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TRIM(_xlfn.TEXTSPLIT(P298,{"/"}))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10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TRIM(_xlfn.TEXTSPLIT(P299,{"/"}))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10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TRIM(_xlfn.TEXTSPLIT(P300,{"/"}))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10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TRIM(_xlfn.TEXTSPLIT(P301,{"/"}))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10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TRIM(_xlfn.TEXTSPLIT(P302,{"/"}))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10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TRIM(_xlfn.TEXTSPLIT(P303,{"/"}))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10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TRIM(_xlfn.TEXTSPLIT(P304,{"/"}))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10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TRIM(_xlfn.TEXTSPLIT(P305,{"/"}))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10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TRIM(_xlfn.TEXTSPLIT(P306,{"/"}))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10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TRIM(_xlfn.TEXTSPLIT(P307,{"/"}))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10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TRIM(_xlfn.TEXTSPLIT(P308,{"/"}))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10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TRIM(_xlfn.TEXTSPLIT(P309,{"/"}))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10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TRIM(_xlfn.TEXTSPLIT(P310,{"/"}))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10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TRIM(_xlfn.TEXTSPLIT(P311,{"/"}))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10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TRIM(_xlfn.TEXTSPLIT(P312,{"/"}))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10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TRIM(_xlfn.TEXTSPLIT(P313,{"/"}))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10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TRIM(_xlfn.TEXTSPLIT(P314,{"/"}))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10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TRIM(_xlfn.TEXTSPLIT(P315,{"/"}))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10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TRIM(_xlfn.TEXTSPLIT(P316,{"/"}))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10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TRIM(_xlfn.TEXTSPLIT(P317,{"/"}))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10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TRIM(_xlfn.TEXTSPLIT(P318,{"/"}))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10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TRIM(_xlfn.TEXTSPLIT(P319,{"/"}))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10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TRIM(_xlfn.TEXTSPLIT(P320,{"/"}))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10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TRIM(_xlfn.TEXTSPLIT(P321,{"/"}))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10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TRIM(_xlfn.TEXTSPLIT(P322,{"/"}))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10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TRIM(_xlfn.TEXTSPLIT(P323,{"/"}))</f>
        <v>film &amp; video</v>
      </c>
      <c r="R323" t="str">
        <v>shorts</v>
      </c>
      <c r="S323" s="7">
        <f t="shared" ref="S323:S386" si="22">(((L323/60)/60)/24)+DATE(1970,1,1)</f>
        <v>40634.208333333336</v>
      </c>
      <c r="T323" s="7">
        <f t="shared" ref="T323:T386" si="23">(((M323/60)/60)/24)+DATE(1970,1,1)</f>
        <v>40642.208333333336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10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TRIM(_xlfn.TEXTSPLIT(P324,{"/"}))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10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TRIM(_xlfn.TEXTSPLIT(P325,{"/"}))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10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TRIM(_xlfn.TEXTSPLIT(P326,{"/"}))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10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TRIM(_xlfn.TEXTSPLIT(P327,{"/"}))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10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TRIM(_xlfn.TEXTSPLIT(P328,{"/"}))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10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TRIM(_xlfn.TEXTSPLIT(P329,{"/"}))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10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TRIM(_xlfn.TEXTSPLIT(P330,{"/"}))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s="4" t="s">
        <v>47</v>
      </c>
      <c r="H331">
        <v>211</v>
      </c>
      <c r="I331" s="10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TRIM(_xlfn.TEXTSPLIT(P331,{"/"}))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10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TRIM(_xlfn.TEXTSPLIT(P332,{"/"}))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10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TRIM(_xlfn.TEXTSPLIT(P333,{"/"}))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10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TRIM(_xlfn.TEXTSPLIT(P334,{"/"}))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10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TRIM(_xlfn.TEXTSPLIT(P335,{"/"}))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10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TRIM(_xlfn.TEXTSPLIT(P336,{"/"}))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10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TRIM(_xlfn.TEXTSPLIT(P337,{"/"}))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10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TRIM(_xlfn.TEXTSPLIT(P338,{"/"}))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10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TRIM(_xlfn.TEXTSPLIT(P339,{"/"}))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10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TRIM(_xlfn.TEXTSPLIT(P340,{"/"}))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10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TRIM(_xlfn.TEXTSPLIT(P341,{"/"}))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10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TRIM(_xlfn.TEXTSPLIT(P342,{"/"}))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10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TRIM(_xlfn.TEXTSPLIT(P343,{"/"}))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10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TRIM(_xlfn.TEXTSPLIT(P344,{"/"}))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10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TRIM(_xlfn.TEXTSPLIT(P345,{"/"}))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10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TRIM(_xlfn.TEXTSPLIT(P346,{"/"}))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10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TRIM(_xlfn.TEXTSPLIT(P347,{"/"}))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10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TRIM(_xlfn.TEXTSPLIT(P348,{"/"}))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10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TRIM(_xlfn.TEXTSPLIT(P349,{"/"}))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10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TRIM(_xlfn.TEXTSPLIT(P350,{"/"}))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10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TRIM(_xlfn.TEXTSPLIT(P351,{"/"}))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10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TRIM(_xlfn.TEXTSPLIT(P352,{"/"}))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10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TRIM(_xlfn.TEXTSPLIT(P353,{"/"}))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10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TRIM(_xlfn.TEXTSPLIT(P354,{"/"}))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10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TRIM(_xlfn.TEXTSPLIT(P355,{"/"}))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10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TRIM(_xlfn.TEXTSPLIT(P356,{"/"}))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s="4" t="s">
        <v>47</v>
      </c>
      <c r="H357">
        <v>86</v>
      </c>
      <c r="I357" s="10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TRIM(_xlfn.TEXTSPLIT(P357,{"/"}))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10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TRIM(_xlfn.TEXTSPLIT(P358,{"/"}))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10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TRIM(_xlfn.TEXTSPLIT(P359,{"/"}))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10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TRIM(_xlfn.TEXTSPLIT(P360,{"/"}))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10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TRIM(_xlfn.TEXTSPLIT(P361,{"/"}))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10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TRIM(_xlfn.TEXTSPLIT(P362,{"/"}))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10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TRIM(_xlfn.TEXTSPLIT(P363,{"/"}))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10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TRIM(_xlfn.TEXTSPLIT(P364,{"/"}))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10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TRIM(_xlfn.TEXTSPLIT(P365,{"/"}))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10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TRIM(_xlfn.TEXTSPLIT(P366,{"/"}))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10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TRIM(_xlfn.TEXTSPLIT(P367,{"/"}))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10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TRIM(_xlfn.TEXTSPLIT(P368,{"/"}))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10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TRIM(_xlfn.TEXTSPLIT(P369,{"/"}))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10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TRIM(_xlfn.TEXTSPLIT(P370,{"/"}))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10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TRIM(_xlfn.TEXTSPLIT(P371,{"/"}))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10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TRIM(_xlfn.TEXTSPLIT(P372,{"/"}))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10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TRIM(_xlfn.TEXTSPLIT(P373,{"/"}))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10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TRIM(_xlfn.TEXTSPLIT(P374,{"/"}))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10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TRIM(_xlfn.TEXTSPLIT(P375,{"/"}))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10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TRIM(_xlfn.TEXTSPLIT(P376,{"/"}))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10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TRIM(_xlfn.TEXTSPLIT(P377,{"/"}))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10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TRIM(_xlfn.TEXTSPLIT(P378,{"/"}))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10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TRIM(_xlfn.TEXTSPLIT(P379,{"/"}))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10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TRIM(_xlfn.TEXTSPLIT(P380,{"/"}))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10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TRIM(_xlfn.TEXTSPLIT(P381,{"/"}))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10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TRIM(_xlfn.TEXTSPLIT(P382,{"/"}))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10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TRIM(_xlfn.TEXTSPLIT(P383,{"/"}))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10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TRIM(_xlfn.TEXTSPLIT(P384,{"/"}))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10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TRIM(_xlfn.TEXTSPLIT(P385,{"/"}))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10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TRIM(_xlfn.TEXTSPLIT(P386,{"/"}))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10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TRIM(_xlfn.TEXTSPLIT(P387,{"/"}))</f>
        <v>publishing</v>
      </c>
      <c r="R387" t="str">
        <v>nonfiction</v>
      </c>
      <c r="S387" s="7">
        <f t="shared" ref="S387:S450" si="26">(((L387/60)/60)/24)+DATE(1970,1,1)</f>
        <v>43553.208333333328</v>
      </c>
      <c r="T387" s="7">
        <f t="shared" ref="T387:T450" si="27">(((M387/60)/60)/24)+DATE(1970,1,1)</f>
        <v>43585.208333333328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10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TRIM(_xlfn.TEXTSPLIT(P388,{"/"}))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10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TRIM(_xlfn.TEXTSPLIT(P389,{"/"}))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10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TRIM(_xlfn.TEXTSPLIT(P390,{"/"}))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10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TRIM(_xlfn.TEXTSPLIT(P391,{"/"}))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10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TRIM(_xlfn.TEXTSPLIT(P392,{"/"}))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10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TRIM(_xlfn.TEXTSPLIT(P393,{"/"}))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10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TRIM(_xlfn.TEXTSPLIT(P394,{"/"}))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10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TRIM(_xlfn.TEXTSPLIT(P395,{"/"}))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10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TRIM(_xlfn.TEXTSPLIT(P396,{"/"}))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10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TRIM(_xlfn.TEXTSPLIT(P397,{"/"}))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10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TRIM(_xlfn.TEXTSPLIT(P398,{"/"}))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10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TRIM(_xlfn.TEXTSPLIT(P399,{"/"}))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10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TRIM(_xlfn.TEXTSPLIT(P400,{"/"}))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10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TRIM(_xlfn.TEXTSPLIT(P401,{"/"}))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10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TRIM(_xlfn.TEXTSPLIT(P402,{"/"}))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10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TRIM(_xlfn.TEXTSPLIT(P403,{"/"}))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10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TRIM(_xlfn.TEXTSPLIT(P404,{"/"}))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10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TRIM(_xlfn.TEXTSPLIT(P405,{"/"}))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10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TRIM(_xlfn.TEXTSPLIT(P406,{"/"}))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10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TRIM(_xlfn.TEXTSPLIT(P407,{"/"}))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10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TRIM(_xlfn.TEXTSPLIT(P408,{"/"}))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10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TRIM(_xlfn.TEXTSPLIT(P409,{"/"}))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10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TRIM(_xlfn.TEXTSPLIT(P410,{"/"}))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10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TRIM(_xlfn.TEXTSPLIT(P411,{"/"}))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s="4" t="s">
        <v>47</v>
      </c>
      <c r="H412">
        <v>1111</v>
      </c>
      <c r="I412" s="10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TRIM(_xlfn.TEXTSPLIT(P412,{"/"}))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10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TRIM(_xlfn.TEXTSPLIT(P413,{"/"}))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10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TRIM(_xlfn.TEXTSPLIT(P414,{"/"}))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s="4" t="s">
        <v>47</v>
      </c>
      <c r="H415">
        <v>1089</v>
      </c>
      <c r="I415" s="10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TRIM(_xlfn.TEXTSPLIT(P415,{"/"}))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10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TRIM(_xlfn.TEXTSPLIT(P416,{"/"}))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10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TRIM(_xlfn.TEXTSPLIT(P417,{"/"}))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10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TRIM(_xlfn.TEXTSPLIT(P418,{"/"}))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10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TRIM(_xlfn.TEXTSPLIT(P419,{"/"}))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10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TRIM(_xlfn.TEXTSPLIT(P420,{"/"}))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10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TRIM(_xlfn.TEXTSPLIT(P421,{"/"}))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10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TRIM(_xlfn.TEXTSPLIT(P422,{"/"}))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10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TRIM(_xlfn.TEXTSPLIT(P423,{"/"}))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10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TRIM(_xlfn.TEXTSPLIT(P424,{"/"}))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10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TRIM(_xlfn.TEXTSPLIT(P425,{"/"}))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10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TRIM(_xlfn.TEXTSPLIT(P426,{"/"}))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10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TRIM(_xlfn.TEXTSPLIT(P427,{"/"}))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10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TRIM(_xlfn.TEXTSPLIT(P428,{"/"}))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10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TRIM(_xlfn.TEXTSPLIT(P429,{"/"}))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10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TRIM(_xlfn.TEXTSPLIT(P430,{"/"}))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10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TRIM(_xlfn.TEXTSPLIT(P431,{"/"}))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10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TRIM(_xlfn.TEXTSPLIT(P432,{"/"}))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10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TRIM(_xlfn.TEXTSPLIT(P433,{"/"}))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10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TRIM(_xlfn.TEXTSPLIT(P434,{"/"}))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10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TRIM(_xlfn.TEXTSPLIT(P435,{"/"}))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10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TRIM(_xlfn.TEXTSPLIT(P436,{"/"}))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10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TRIM(_xlfn.TEXTSPLIT(P437,{"/"}))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10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TRIM(_xlfn.TEXTSPLIT(P438,{"/"}))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10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TRIM(_xlfn.TEXTSPLIT(P439,{"/"}))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10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TRIM(_xlfn.TEXTSPLIT(P440,{"/"}))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10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TRIM(_xlfn.TEXTSPLIT(P441,{"/"}))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10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TRIM(_xlfn.TEXTSPLIT(P442,{"/"}))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10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TRIM(_xlfn.TEXTSPLIT(P443,{"/"}))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10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TRIM(_xlfn.TEXTSPLIT(P444,{"/"}))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10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TRIM(_xlfn.TEXTSPLIT(P445,{"/"}))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10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TRIM(_xlfn.TEXTSPLIT(P446,{"/"}))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10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TRIM(_xlfn.TEXTSPLIT(P447,{"/"}))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10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TRIM(_xlfn.TEXTSPLIT(P448,{"/"}))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10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TRIM(_xlfn.TEXTSPLIT(P449,{"/"}))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10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TRIM(_xlfn.TEXTSPLIT(P450,{"/"}))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10">
        <f t="shared" ref="I451:I501" si="29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TRIM(_xlfn.TEXTSPLIT(P451,{"/"}))</f>
        <v>games</v>
      </c>
      <c r="R451" t="str">
        <v>video games</v>
      </c>
      <c r="S451" s="7">
        <f t="shared" ref="S451:S514" si="30">(((L451/60)/60)/24)+DATE(1970,1,1)</f>
        <v>43530.25</v>
      </c>
      <c r="T451" s="7">
        <f t="shared" ref="T451:T514" si="31">(((M451/60)/60)/24)+DATE(1970,1,1)</f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10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TRIM(_xlfn.TEXTSPLIT(P452,{"/"}))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10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TRIM(_xlfn.TEXTSPLIT(P453,{"/"}))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10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TRIM(_xlfn.TEXTSPLIT(P454,{"/"}))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10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TRIM(_xlfn.TEXTSPLIT(P455,{"/"}))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10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TRIM(_xlfn.TEXTSPLIT(P456,{"/"}))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10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TRIM(_xlfn.TEXTSPLIT(P457,{"/"}))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10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TRIM(_xlfn.TEXTSPLIT(P458,{"/"}))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10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TRIM(_xlfn.TEXTSPLIT(P459,{"/"}))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10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TRIM(_xlfn.TEXTSPLIT(P460,{"/"}))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10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TRIM(_xlfn.TEXTSPLIT(P461,{"/"}))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10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TRIM(_xlfn.TEXTSPLIT(P462,{"/"}))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10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TRIM(_xlfn.TEXTSPLIT(P463,{"/"}))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10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TRIM(_xlfn.TEXTSPLIT(P464,{"/"}))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10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TRIM(_xlfn.TEXTSPLIT(P465,{"/"}))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10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TRIM(_xlfn.TEXTSPLIT(P466,{"/"}))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10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TRIM(_xlfn.TEXTSPLIT(P467,{"/"}))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10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TRIM(_xlfn.TEXTSPLIT(P468,{"/"}))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10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TRIM(_xlfn.TEXTSPLIT(P469,{"/"}))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1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TRIM(_xlfn.TEXTSPLIT(P470,{"/"}))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10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TRIM(_xlfn.TEXTSPLIT(P471,{"/"}))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10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TRIM(_xlfn.TEXTSPLIT(P472,{"/"}))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10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TRIM(_xlfn.TEXTSPLIT(P473,{"/"}))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10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TRIM(_xlfn.TEXTSPLIT(P474,{"/"}))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10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TRIM(_xlfn.TEXTSPLIT(P475,{"/"}))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10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TRIM(_xlfn.TEXTSPLIT(P476,{"/"}))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10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TRIM(_xlfn.TEXTSPLIT(P477,{"/"}))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10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TRIM(_xlfn.TEXTSPLIT(P478,{"/"}))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10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TRIM(_xlfn.TEXTSPLIT(P479,{"/"}))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10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TRIM(_xlfn.TEXTSPLIT(P480,{"/"}))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10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TRIM(_xlfn.TEXTSPLIT(P481,{"/"}))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10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TRIM(_xlfn.TEXTSPLIT(P482,{"/"}))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10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TRIM(_xlfn.TEXTSPLIT(P483,{"/"}))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10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TRIM(_xlfn.TEXTSPLIT(P484,{"/"}))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10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TRIM(_xlfn.TEXTSPLIT(P485,{"/"}))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10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TRIM(_xlfn.TEXTSPLIT(P486,{"/"}))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10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TRIM(_xlfn.TEXTSPLIT(P487,{"/"}))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10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TRIM(_xlfn.TEXTSPLIT(P488,{"/"}))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10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TRIM(_xlfn.TEXTSPLIT(P489,{"/"}))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10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TRIM(_xlfn.TEXTSPLIT(P490,{"/"}))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10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TRIM(_xlfn.TEXTSPLIT(P491,{"/"}))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10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TRIM(_xlfn.TEXTSPLIT(P492,{"/"}))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10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TRIM(_xlfn.TEXTSPLIT(P493,{"/"}))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10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TRIM(_xlfn.TEXTSPLIT(P494,{"/"}))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10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TRIM(_xlfn.TEXTSPLIT(P495,{"/"}))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10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TRIM(_xlfn.TEXTSPLIT(P496,{"/"}))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10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TRIM(_xlfn.TEXTSPLIT(P497,{"/"}))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10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TRIM(_xlfn.TEXTSPLIT(P498,{"/"}))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10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TRIM(_xlfn.TEXTSPLIT(P499,{"/"}))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10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TRIM(_xlfn.TEXTSPLIT(P500,{"/"}))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10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TRIM(_xlfn.TEXTSPLIT(P501,{"/"}))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10"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TRIM(_xlfn.TEXTSPLIT(P502,{"/"}))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10">
        <f t="shared" ref="I503:I566" si="32">E503/H503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TRIM(_xlfn.TEXTSPLIT(P503,{"/"}))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10">
        <f t="shared" si="32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TRIM(_xlfn.TEXTSPLIT(P504,{"/"}))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10">
        <f t="shared" si="32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TRIM(_xlfn.TEXTSPLIT(P505,{"/"}))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10">
        <f t="shared" si="32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TRIM(_xlfn.TEXTSPLIT(P506,{"/"}))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10">
        <f t="shared" si="32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TRIM(_xlfn.TEXTSPLIT(P507,{"/"}))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10">
        <f t="shared" si="32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TRIM(_xlfn.TEXTSPLIT(P508,{"/"}))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10">
        <f t="shared" si="32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TRIM(_xlfn.TEXTSPLIT(P509,{"/"}))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10">
        <f t="shared" si="32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TRIM(_xlfn.TEXTSPLIT(P510,{"/"}))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10">
        <f t="shared" si="32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TRIM(_xlfn.TEXTSPLIT(P511,{"/"}))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10">
        <f t="shared" si="32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TRIM(_xlfn.TEXTSPLIT(P512,{"/"}))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10">
        <f t="shared" si="32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TRIM(_xlfn.TEXTSPLIT(P513,{"/"}))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10">
        <f t="shared" si="32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TRIM(_xlfn.TEXTSPLIT(P514,{"/"}))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3">(E515/D515)*100</f>
        <v>39.277108433734945</v>
      </c>
      <c r="G515" t="s">
        <v>74</v>
      </c>
      <c r="H515">
        <v>35</v>
      </c>
      <c r="I515" s="10">
        <f t="shared" si="32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TRIM(_xlfn.TEXTSPLIT(P515,{"/"}))</f>
        <v>film &amp; video</v>
      </c>
      <c r="R515" t="str">
        <v>television</v>
      </c>
      <c r="S515" s="7">
        <f t="shared" ref="S515:S578" si="34">(((L515/60)/60)/24)+DATE(1970,1,1)</f>
        <v>40430.208333333336</v>
      </c>
      <c r="T515" s="7">
        <f t="shared" ref="T515:T578" si="35">(((M515/60)/60)/24)+DATE(1970,1,1)</f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3"/>
        <v>22.439077144917089</v>
      </c>
      <c r="G516" t="s">
        <v>74</v>
      </c>
      <c r="H516">
        <v>528</v>
      </c>
      <c r="I516" s="10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TRIM(_xlfn.TEXTSPLIT(P516,{"/"}))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3"/>
        <v>55.779069767441861</v>
      </c>
      <c r="G517" t="s">
        <v>14</v>
      </c>
      <c r="H517">
        <v>133</v>
      </c>
      <c r="I517" s="10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TRIM(_xlfn.TEXTSPLIT(P517,{"/"}))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3"/>
        <v>42.523125996810208</v>
      </c>
      <c r="G518" t="s">
        <v>14</v>
      </c>
      <c r="H518">
        <v>846</v>
      </c>
      <c r="I518" s="10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TRIM(_xlfn.TEXTSPLIT(P518,{"/"}))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3"/>
        <v>112.00000000000001</v>
      </c>
      <c r="G519" t="s">
        <v>20</v>
      </c>
      <c r="H519">
        <v>78</v>
      </c>
      <c r="I519" s="10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TRIM(_xlfn.TEXTSPLIT(P519,{"/"}))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3"/>
        <v>7.0681818181818183</v>
      </c>
      <c r="G520" t="s">
        <v>14</v>
      </c>
      <c r="H520">
        <v>10</v>
      </c>
      <c r="I520" s="10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TRIM(_xlfn.TEXTSPLIT(P520,{"/"}))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3"/>
        <v>101.74563871693867</v>
      </c>
      <c r="G521" t="s">
        <v>20</v>
      </c>
      <c r="H521">
        <v>1773</v>
      </c>
      <c r="I521" s="10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TRIM(_xlfn.TEXTSPLIT(P521,{"/"}))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3"/>
        <v>425.75</v>
      </c>
      <c r="G522" t="s">
        <v>20</v>
      </c>
      <c r="H522">
        <v>32</v>
      </c>
      <c r="I522" s="10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TRIM(_xlfn.TEXTSPLIT(P522,{"/"}))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3"/>
        <v>145.53947368421052</v>
      </c>
      <c r="G523" t="s">
        <v>20</v>
      </c>
      <c r="H523">
        <v>369</v>
      </c>
      <c r="I523" s="10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TRIM(_xlfn.TEXTSPLIT(P523,{"/"}))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3"/>
        <v>32.453465346534657</v>
      </c>
      <c r="G524" t="s">
        <v>14</v>
      </c>
      <c r="H524">
        <v>191</v>
      </c>
      <c r="I524" s="10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TRIM(_xlfn.TEXTSPLIT(P524,{"/"}))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3"/>
        <v>700.33333333333326</v>
      </c>
      <c r="G525" t="s">
        <v>20</v>
      </c>
      <c r="H525">
        <v>89</v>
      </c>
      <c r="I525" s="10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TRIM(_xlfn.TEXTSPLIT(P525,{"/"}))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3"/>
        <v>83.904860392967933</v>
      </c>
      <c r="G526" t="s">
        <v>14</v>
      </c>
      <c r="H526">
        <v>1979</v>
      </c>
      <c r="I526" s="10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TRIM(_xlfn.TEXTSPLIT(P526,{"/"}))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3"/>
        <v>84.19047619047619</v>
      </c>
      <c r="G527" t="s">
        <v>14</v>
      </c>
      <c r="H527">
        <v>63</v>
      </c>
      <c r="I527" s="10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TRIM(_xlfn.TEXTSPLIT(P527,{"/"}))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3"/>
        <v>155.95180722891567</v>
      </c>
      <c r="G528" t="s">
        <v>20</v>
      </c>
      <c r="H528">
        <v>147</v>
      </c>
      <c r="I528" s="10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TRIM(_xlfn.TEXTSPLIT(P528,{"/"}))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3"/>
        <v>99.619450317124731</v>
      </c>
      <c r="G529" t="s">
        <v>14</v>
      </c>
      <c r="H529">
        <v>6080</v>
      </c>
      <c r="I529" s="10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TRIM(_xlfn.TEXTSPLIT(P529,{"/"}))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3"/>
        <v>80.300000000000011</v>
      </c>
      <c r="G530" t="s">
        <v>14</v>
      </c>
      <c r="H530">
        <v>80</v>
      </c>
      <c r="I530" s="10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TRIM(_xlfn.TEXTSPLIT(P530,{"/"}))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3"/>
        <v>11.254901960784313</v>
      </c>
      <c r="G531" t="s">
        <v>14</v>
      </c>
      <c r="H531">
        <v>9</v>
      </c>
      <c r="I531" s="10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TRIM(_xlfn.TEXTSPLIT(P531,{"/"}))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3"/>
        <v>91.740952380952379</v>
      </c>
      <c r="G532" t="s">
        <v>14</v>
      </c>
      <c r="H532">
        <v>1784</v>
      </c>
      <c r="I532" s="10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TRIM(_xlfn.TEXTSPLIT(P532,{"/"}))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3"/>
        <v>95.521156936261391</v>
      </c>
      <c r="G533" s="4" t="s">
        <v>47</v>
      </c>
      <c r="H533">
        <v>3640</v>
      </c>
      <c r="I533" s="10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TRIM(_xlfn.TEXTSPLIT(P533,{"/"}))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3"/>
        <v>502.87499999999994</v>
      </c>
      <c r="G534" t="s">
        <v>20</v>
      </c>
      <c r="H534">
        <v>126</v>
      </c>
      <c r="I534" s="10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TRIM(_xlfn.TEXTSPLIT(P534,{"/"}))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3"/>
        <v>159.24394463667818</v>
      </c>
      <c r="G535" t="s">
        <v>20</v>
      </c>
      <c r="H535">
        <v>2218</v>
      </c>
      <c r="I535" s="10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TRIM(_xlfn.TEXTSPLIT(P535,{"/"}))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3"/>
        <v>15.022446689113355</v>
      </c>
      <c r="G536" t="s">
        <v>14</v>
      </c>
      <c r="H536">
        <v>243</v>
      </c>
      <c r="I536" s="10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TRIM(_xlfn.TEXTSPLIT(P536,{"/"}))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3"/>
        <v>482.03846153846149</v>
      </c>
      <c r="G537" t="s">
        <v>20</v>
      </c>
      <c r="H537">
        <v>202</v>
      </c>
      <c r="I537" s="10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TRIM(_xlfn.TEXTSPLIT(P537,{"/"}))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3"/>
        <v>149.96938775510205</v>
      </c>
      <c r="G538" t="s">
        <v>20</v>
      </c>
      <c r="H538">
        <v>140</v>
      </c>
      <c r="I538" s="10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TRIM(_xlfn.TEXTSPLIT(P538,{"/"}))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3"/>
        <v>117.22156398104266</v>
      </c>
      <c r="G539" t="s">
        <v>20</v>
      </c>
      <c r="H539">
        <v>1052</v>
      </c>
      <c r="I539" s="10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TRIM(_xlfn.TEXTSPLIT(P539,{"/"}))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3"/>
        <v>37.695968274950431</v>
      </c>
      <c r="G540" t="s">
        <v>14</v>
      </c>
      <c r="H540">
        <v>1296</v>
      </c>
      <c r="I540" s="10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TRIM(_xlfn.TEXTSPLIT(P540,{"/"}))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3"/>
        <v>72.653061224489804</v>
      </c>
      <c r="G541" t="s">
        <v>14</v>
      </c>
      <c r="H541">
        <v>77</v>
      </c>
      <c r="I541" s="10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TRIM(_xlfn.TEXTSPLIT(P541,{"/"}))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3"/>
        <v>265.98113207547169</v>
      </c>
      <c r="G542" t="s">
        <v>20</v>
      </c>
      <c r="H542">
        <v>247</v>
      </c>
      <c r="I542" s="10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TRIM(_xlfn.TEXTSPLIT(P542,{"/"}))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3"/>
        <v>24.205617977528089</v>
      </c>
      <c r="G543" t="s">
        <v>14</v>
      </c>
      <c r="H543">
        <v>395</v>
      </c>
      <c r="I543" s="10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TRIM(_xlfn.TEXTSPLIT(P543,{"/"}))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3"/>
        <v>2.5064935064935066</v>
      </c>
      <c r="G544" t="s">
        <v>14</v>
      </c>
      <c r="H544">
        <v>49</v>
      </c>
      <c r="I544" s="10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TRIM(_xlfn.TEXTSPLIT(P544,{"/"}))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3"/>
        <v>16.329799764428738</v>
      </c>
      <c r="G545" t="s">
        <v>14</v>
      </c>
      <c r="H545">
        <v>180</v>
      </c>
      <c r="I545" s="10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TRIM(_xlfn.TEXTSPLIT(P545,{"/"}))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3"/>
        <v>276.5</v>
      </c>
      <c r="G546" t="s">
        <v>20</v>
      </c>
      <c r="H546">
        <v>84</v>
      </c>
      <c r="I546" s="10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TRIM(_xlfn.TEXTSPLIT(P546,{"/"}))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3"/>
        <v>88.803571428571431</v>
      </c>
      <c r="G547" t="s">
        <v>14</v>
      </c>
      <c r="H547">
        <v>2690</v>
      </c>
      <c r="I547" s="10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TRIM(_xlfn.TEXTSPLIT(P547,{"/"}))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3"/>
        <v>163.57142857142856</v>
      </c>
      <c r="G548" t="s">
        <v>20</v>
      </c>
      <c r="H548">
        <v>88</v>
      </c>
      <c r="I548" s="10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TRIM(_xlfn.TEXTSPLIT(P548,{"/"}))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3"/>
        <v>969</v>
      </c>
      <c r="G549" t="s">
        <v>20</v>
      </c>
      <c r="H549">
        <v>156</v>
      </c>
      <c r="I549" s="10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TRIM(_xlfn.TEXTSPLIT(P549,{"/"}))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3"/>
        <v>270.91376701966715</v>
      </c>
      <c r="G550" t="s">
        <v>20</v>
      </c>
      <c r="H550">
        <v>2985</v>
      </c>
      <c r="I550" s="10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TRIM(_xlfn.TEXTSPLIT(P550,{"/"}))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3"/>
        <v>284.21355932203392</v>
      </c>
      <c r="G551" t="s">
        <v>20</v>
      </c>
      <c r="H551">
        <v>762</v>
      </c>
      <c r="I551" s="10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TRIM(_xlfn.TEXTSPLIT(P551,{"/"}))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3"/>
        <v>4</v>
      </c>
      <c r="G552" t="s">
        <v>74</v>
      </c>
      <c r="H552">
        <v>1</v>
      </c>
      <c r="I552" s="10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TRIM(_xlfn.TEXTSPLIT(P552,{"/"}))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3"/>
        <v>58.6329816768462</v>
      </c>
      <c r="G553" t="s">
        <v>14</v>
      </c>
      <c r="H553">
        <v>2779</v>
      </c>
      <c r="I553" s="10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TRIM(_xlfn.TEXTSPLIT(P553,{"/"}))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3"/>
        <v>98.51111111111112</v>
      </c>
      <c r="G554" t="s">
        <v>14</v>
      </c>
      <c r="H554">
        <v>92</v>
      </c>
      <c r="I554" s="10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TRIM(_xlfn.TEXTSPLIT(P554,{"/"}))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3"/>
        <v>43.975381008206334</v>
      </c>
      <c r="G555" t="s">
        <v>14</v>
      </c>
      <c r="H555">
        <v>1028</v>
      </c>
      <c r="I555" s="10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TRIM(_xlfn.TEXTSPLIT(P555,{"/"}))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3"/>
        <v>151.66315789473683</v>
      </c>
      <c r="G556" t="s">
        <v>20</v>
      </c>
      <c r="H556">
        <v>554</v>
      </c>
      <c r="I556" s="10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TRIM(_xlfn.TEXTSPLIT(P556,{"/"}))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3"/>
        <v>223.63492063492063</v>
      </c>
      <c r="G557" t="s">
        <v>20</v>
      </c>
      <c r="H557">
        <v>135</v>
      </c>
      <c r="I557" s="10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TRIM(_xlfn.TEXTSPLIT(P557,{"/"}))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3"/>
        <v>239.75</v>
      </c>
      <c r="G558" t="s">
        <v>20</v>
      </c>
      <c r="H558">
        <v>122</v>
      </c>
      <c r="I558" s="10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TRIM(_xlfn.TEXTSPLIT(P558,{"/"}))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3"/>
        <v>199.33333333333334</v>
      </c>
      <c r="G559" t="s">
        <v>20</v>
      </c>
      <c r="H559">
        <v>221</v>
      </c>
      <c r="I559" s="10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TRIM(_xlfn.TEXTSPLIT(P559,{"/"}))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3"/>
        <v>137.34482758620689</v>
      </c>
      <c r="G560" t="s">
        <v>20</v>
      </c>
      <c r="H560">
        <v>126</v>
      </c>
      <c r="I560" s="10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TRIM(_xlfn.TEXTSPLIT(P560,{"/"}))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3"/>
        <v>100.9696106362773</v>
      </c>
      <c r="G561" t="s">
        <v>20</v>
      </c>
      <c r="H561">
        <v>1022</v>
      </c>
      <c r="I561" s="10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TRIM(_xlfn.TEXTSPLIT(P561,{"/"}))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3"/>
        <v>794.16</v>
      </c>
      <c r="G562" t="s">
        <v>20</v>
      </c>
      <c r="H562">
        <v>3177</v>
      </c>
      <c r="I562" s="10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TRIM(_xlfn.TEXTSPLIT(P562,{"/"}))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3"/>
        <v>369.7</v>
      </c>
      <c r="G563" t="s">
        <v>20</v>
      </c>
      <c r="H563">
        <v>198</v>
      </c>
      <c r="I563" s="10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TRIM(_xlfn.TEXTSPLIT(P563,{"/"}))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3"/>
        <v>12.818181818181817</v>
      </c>
      <c r="G564" t="s">
        <v>14</v>
      </c>
      <c r="H564">
        <v>26</v>
      </c>
      <c r="I564" s="10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TRIM(_xlfn.TEXTSPLIT(P564,{"/"}))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3"/>
        <v>138.02702702702703</v>
      </c>
      <c r="G565" t="s">
        <v>20</v>
      </c>
      <c r="H565">
        <v>85</v>
      </c>
      <c r="I565" s="10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TRIM(_xlfn.TEXTSPLIT(P565,{"/"}))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3"/>
        <v>83.813278008298752</v>
      </c>
      <c r="G566" t="s">
        <v>14</v>
      </c>
      <c r="H566">
        <v>1790</v>
      </c>
      <c r="I566" s="10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TRIM(_xlfn.TEXTSPLIT(P566,{"/"}))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3"/>
        <v>204.60063224446787</v>
      </c>
      <c r="G567" t="s">
        <v>20</v>
      </c>
      <c r="H567">
        <v>3596</v>
      </c>
      <c r="I567" s="10">
        <f t="shared" ref="I567:I630" si="36">E567/H567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TRIM(_xlfn.TEXTSPLIT(P567,{"/"}))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3"/>
        <v>44.344086021505376</v>
      </c>
      <c r="G568" t="s">
        <v>14</v>
      </c>
      <c r="H568">
        <v>37</v>
      </c>
      <c r="I568" s="10">
        <f t="shared" si="36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TRIM(_xlfn.TEXTSPLIT(P568,{"/"}))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3"/>
        <v>218.60294117647058</v>
      </c>
      <c r="G569" t="s">
        <v>20</v>
      </c>
      <c r="H569">
        <v>244</v>
      </c>
      <c r="I569" s="10">
        <f t="shared" si="36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TRIM(_xlfn.TEXTSPLIT(P569,{"/"}))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3"/>
        <v>186.03314917127071</v>
      </c>
      <c r="G570" t="s">
        <v>20</v>
      </c>
      <c r="H570">
        <v>5180</v>
      </c>
      <c r="I570" s="10">
        <f t="shared" si="36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TRIM(_xlfn.TEXTSPLIT(P570,{"/"}))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3"/>
        <v>237.33830845771143</v>
      </c>
      <c r="G571" t="s">
        <v>20</v>
      </c>
      <c r="H571">
        <v>589</v>
      </c>
      <c r="I571" s="10">
        <f t="shared" si="36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TRIM(_xlfn.TEXTSPLIT(P571,{"/"}))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3"/>
        <v>305.65384615384613</v>
      </c>
      <c r="G572" t="s">
        <v>20</v>
      </c>
      <c r="H572">
        <v>2725</v>
      </c>
      <c r="I572" s="10">
        <f t="shared" si="36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TRIM(_xlfn.TEXTSPLIT(P572,{"/"}))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3"/>
        <v>94.142857142857139</v>
      </c>
      <c r="G573" t="s">
        <v>14</v>
      </c>
      <c r="H573">
        <v>35</v>
      </c>
      <c r="I573" s="10">
        <f t="shared" si="36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TRIM(_xlfn.TEXTSPLIT(P573,{"/"}))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3"/>
        <v>54.400000000000006</v>
      </c>
      <c r="G574" t="s">
        <v>74</v>
      </c>
      <c r="H574">
        <v>94</v>
      </c>
      <c r="I574" s="10">
        <f t="shared" si="36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TRIM(_xlfn.TEXTSPLIT(P574,{"/"}))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3"/>
        <v>111.88059701492537</v>
      </c>
      <c r="G575" t="s">
        <v>20</v>
      </c>
      <c r="H575">
        <v>300</v>
      </c>
      <c r="I575" s="10">
        <f t="shared" si="36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TRIM(_xlfn.TEXTSPLIT(P575,{"/"}))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3"/>
        <v>369.14814814814815</v>
      </c>
      <c r="G576" t="s">
        <v>20</v>
      </c>
      <c r="H576">
        <v>144</v>
      </c>
      <c r="I576" s="10">
        <f t="shared" si="36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TRIM(_xlfn.TEXTSPLIT(P576,{"/"}))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3"/>
        <v>62.930372148859547</v>
      </c>
      <c r="G577" t="s">
        <v>14</v>
      </c>
      <c r="H577">
        <v>558</v>
      </c>
      <c r="I577" s="10">
        <f t="shared" si="36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TRIM(_xlfn.TEXTSPLIT(P577,{"/"}))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3"/>
        <v>64.927835051546396</v>
      </c>
      <c r="G578" t="s">
        <v>14</v>
      </c>
      <c r="H578">
        <v>64</v>
      </c>
      <c r="I578" s="10">
        <f t="shared" si="36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TRIM(_xlfn.TEXTSPLIT(P578,{"/"}))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7">(E579/D579)*100</f>
        <v>18.853658536585368</v>
      </c>
      <c r="G579" t="s">
        <v>74</v>
      </c>
      <c r="H579">
        <v>37</v>
      </c>
      <c r="I579" s="10">
        <f t="shared" si="36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TRIM(_xlfn.TEXTSPLIT(P579,{"/"}))</f>
        <v>music</v>
      </c>
      <c r="R579" t="str">
        <v>jazz</v>
      </c>
      <c r="S579" s="7">
        <f t="shared" ref="S579:S642" si="38">(((L579/60)/60)/24)+DATE(1970,1,1)</f>
        <v>40613.25</v>
      </c>
      <c r="T579" s="7">
        <f t="shared" ref="T579:T642" si="39">(((M579/60)/60)/24)+DATE(1970,1,1)</f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7"/>
        <v>16.754404145077721</v>
      </c>
      <c r="G580" t="s">
        <v>14</v>
      </c>
      <c r="H580">
        <v>245</v>
      </c>
      <c r="I580" s="10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TRIM(_xlfn.TEXTSPLIT(P580,{"/"}))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7"/>
        <v>101.11290322580646</v>
      </c>
      <c r="G581" t="s">
        <v>20</v>
      </c>
      <c r="H581">
        <v>87</v>
      </c>
      <c r="I581" s="10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TRIM(_xlfn.TEXTSPLIT(P581,{"/"}))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7"/>
        <v>341.5022831050228</v>
      </c>
      <c r="G582" t="s">
        <v>20</v>
      </c>
      <c r="H582">
        <v>3116</v>
      </c>
      <c r="I582" s="10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TRIM(_xlfn.TEXTSPLIT(P582,{"/"}))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7"/>
        <v>64.016666666666666</v>
      </c>
      <c r="G583" t="s">
        <v>14</v>
      </c>
      <c r="H583">
        <v>71</v>
      </c>
      <c r="I583" s="10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TRIM(_xlfn.TEXTSPLIT(P583,{"/"}))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7"/>
        <v>52.080459770114942</v>
      </c>
      <c r="G584" t="s">
        <v>14</v>
      </c>
      <c r="H584">
        <v>42</v>
      </c>
      <c r="I584" s="10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TRIM(_xlfn.TEXTSPLIT(P584,{"/"}))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7"/>
        <v>322.40211640211641</v>
      </c>
      <c r="G585" t="s">
        <v>20</v>
      </c>
      <c r="H585">
        <v>909</v>
      </c>
      <c r="I585" s="10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TRIM(_xlfn.TEXTSPLIT(P585,{"/"}))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7"/>
        <v>119.50810185185186</v>
      </c>
      <c r="G586" t="s">
        <v>20</v>
      </c>
      <c r="H586">
        <v>1613</v>
      </c>
      <c r="I586" s="10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TRIM(_xlfn.TEXTSPLIT(P586,{"/"}))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7"/>
        <v>146.79775280898878</v>
      </c>
      <c r="G587" t="s">
        <v>20</v>
      </c>
      <c r="H587">
        <v>136</v>
      </c>
      <c r="I587" s="10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TRIM(_xlfn.TEXTSPLIT(P587,{"/"}))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7"/>
        <v>950.57142857142856</v>
      </c>
      <c r="G588" t="s">
        <v>20</v>
      </c>
      <c r="H588">
        <v>130</v>
      </c>
      <c r="I588" s="10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TRIM(_xlfn.TEXTSPLIT(P588,{"/"}))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7"/>
        <v>72.893617021276597</v>
      </c>
      <c r="G589" t="s">
        <v>14</v>
      </c>
      <c r="H589">
        <v>156</v>
      </c>
      <c r="I589" s="10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TRIM(_xlfn.TEXTSPLIT(P589,{"/"}))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7"/>
        <v>79.008248730964468</v>
      </c>
      <c r="G590" t="s">
        <v>14</v>
      </c>
      <c r="H590">
        <v>1368</v>
      </c>
      <c r="I590" s="10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TRIM(_xlfn.TEXTSPLIT(P590,{"/"}))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7"/>
        <v>64.721518987341781</v>
      </c>
      <c r="G591" t="s">
        <v>14</v>
      </c>
      <c r="H591">
        <v>102</v>
      </c>
      <c r="I591" s="10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TRIM(_xlfn.TEXTSPLIT(P591,{"/"}))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7"/>
        <v>82.028169014084511</v>
      </c>
      <c r="G592" t="s">
        <v>14</v>
      </c>
      <c r="H592">
        <v>86</v>
      </c>
      <c r="I592" s="10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TRIM(_xlfn.TEXTSPLIT(P592,{"/"}))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7"/>
        <v>1037.6666666666667</v>
      </c>
      <c r="G593" t="s">
        <v>20</v>
      </c>
      <c r="H593">
        <v>102</v>
      </c>
      <c r="I593" s="10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TRIM(_xlfn.TEXTSPLIT(P593,{"/"}))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7"/>
        <v>12.910076530612244</v>
      </c>
      <c r="G594" t="s">
        <v>14</v>
      </c>
      <c r="H594">
        <v>253</v>
      </c>
      <c r="I594" s="10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TRIM(_xlfn.TEXTSPLIT(P594,{"/"}))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7"/>
        <v>154.84210526315789</v>
      </c>
      <c r="G595" t="s">
        <v>20</v>
      </c>
      <c r="H595">
        <v>4006</v>
      </c>
      <c r="I595" s="10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TRIM(_xlfn.TEXTSPLIT(P595,{"/"}))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7"/>
        <v>7.0991735537190088</v>
      </c>
      <c r="G596" t="s">
        <v>14</v>
      </c>
      <c r="H596">
        <v>157</v>
      </c>
      <c r="I596" s="10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TRIM(_xlfn.TEXTSPLIT(P596,{"/"}))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7"/>
        <v>208.52773826458036</v>
      </c>
      <c r="G597" t="s">
        <v>20</v>
      </c>
      <c r="H597">
        <v>1629</v>
      </c>
      <c r="I597" s="10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TRIM(_xlfn.TEXTSPLIT(P597,{"/"}))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7"/>
        <v>99.683544303797461</v>
      </c>
      <c r="G598" t="s">
        <v>14</v>
      </c>
      <c r="H598">
        <v>183</v>
      </c>
      <c r="I598" s="10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TRIM(_xlfn.TEXTSPLIT(P598,{"/"}))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7"/>
        <v>201.59756097560978</v>
      </c>
      <c r="G599" t="s">
        <v>20</v>
      </c>
      <c r="H599">
        <v>2188</v>
      </c>
      <c r="I599" s="10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TRIM(_xlfn.TEXTSPLIT(P599,{"/"}))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7"/>
        <v>162.09032258064516</v>
      </c>
      <c r="G600" t="s">
        <v>20</v>
      </c>
      <c r="H600">
        <v>2409</v>
      </c>
      <c r="I600" s="10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TRIM(_xlfn.TEXTSPLIT(P600,{"/"}))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7"/>
        <v>3.6436208125445471</v>
      </c>
      <c r="G601" t="s">
        <v>14</v>
      </c>
      <c r="H601">
        <v>82</v>
      </c>
      <c r="I601" s="10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TRIM(_xlfn.TEXTSPLIT(P601,{"/"}))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7"/>
        <v>5</v>
      </c>
      <c r="G602" t="s">
        <v>14</v>
      </c>
      <c r="H602">
        <v>1</v>
      </c>
      <c r="I602" s="10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TRIM(_xlfn.TEXTSPLIT(P602,{"/"}))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7"/>
        <v>206.63492063492063</v>
      </c>
      <c r="G603" t="s">
        <v>20</v>
      </c>
      <c r="H603">
        <v>194</v>
      </c>
      <c r="I603" s="10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TRIM(_xlfn.TEXTSPLIT(P603,{"/"}))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7"/>
        <v>128.23628691983123</v>
      </c>
      <c r="G604" t="s">
        <v>20</v>
      </c>
      <c r="H604">
        <v>1140</v>
      </c>
      <c r="I604" s="10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TRIM(_xlfn.TEXTSPLIT(P604,{"/"}))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7"/>
        <v>119.66037735849055</v>
      </c>
      <c r="G605" t="s">
        <v>20</v>
      </c>
      <c r="H605">
        <v>102</v>
      </c>
      <c r="I605" s="10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TRIM(_xlfn.TEXTSPLIT(P605,{"/"}))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7"/>
        <v>170.73055242390078</v>
      </c>
      <c r="G606" t="s">
        <v>20</v>
      </c>
      <c r="H606">
        <v>2857</v>
      </c>
      <c r="I606" s="10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TRIM(_xlfn.TEXTSPLIT(P606,{"/"}))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7"/>
        <v>187.21212121212122</v>
      </c>
      <c r="G607" t="s">
        <v>20</v>
      </c>
      <c r="H607">
        <v>107</v>
      </c>
      <c r="I607" s="10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TRIM(_xlfn.TEXTSPLIT(P607,{"/"}))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7"/>
        <v>188.38235294117646</v>
      </c>
      <c r="G608" t="s">
        <v>20</v>
      </c>
      <c r="H608">
        <v>160</v>
      </c>
      <c r="I608" s="10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TRIM(_xlfn.TEXTSPLIT(P608,{"/"}))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7"/>
        <v>131.29869186046511</v>
      </c>
      <c r="G609" t="s">
        <v>20</v>
      </c>
      <c r="H609">
        <v>2230</v>
      </c>
      <c r="I609" s="10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TRIM(_xlfn.TEXTSPLIT(P609,{"/"}))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7"/>
        <v>283.97435897435901</v>
      </c>
      <c r="G610" t="s">
        <v>20</v>
      </c>
      <c r="H610">
        <v>316</v>
      </c>
      <c r="I610" s="10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TRIM(_xlfn.TEXTSPLIT(P610,{"/"}))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7"/>
        <v>120.41999999999999</v>
      </c>
      <c r="G611" t="s">
        <v>20</v>
      </c>
      <c r="H611">
        <v>117</v>
      </c>
      <c r="I611" s="10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TRIM(_xlfn.TEXTSPLIT(P611,{"/"}))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7"/>
        <v>419.0560747663551</v>
      </c>
      <c r="G612" t="s">
        <v>20</v>
      </c>
      <c r="H612">
        <v>6406</v>
      </c>
      <c r="I612" s="10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TRIM(_xlfn.TEXTSPLIT(P612,{"/"}))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7"/>
        <v>13.853658536585368</v>
      </c>
      <c r="G613" t="s">
        <v>74</v>
      </c>
      <c r="H613">
        <v>15</v>
      </c>
      <c r="I613" s="10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TRIM(_xlfn.TEXTSPLIT(P613,{"/"}))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7"/>
        <v>139.43548387096774</v>
      </c>
      <c r="G614" t="s">
        <v>20</v>
      </c>
      <c r="H614">
        <v>192</v>
      </c>
      <c r="I614" s="10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TRIM(_xlfn.TEXTSPLIT(P614,{"/"}))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7"/>
        <v>174</v>
      </c>
      <c r="G615" t="s">
        <v>20</v>
      </c>
      <c r="H615">
        <v>26</v>
      </c>
      <c r="I615" s="10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TRIM(_xlfn.TEXTSPLIT(P615,{"/"}))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7"/>
        <v>155.49056603773585</v>
      </c>
      <c r="G616" t="s">
        <v>20</v>
      </c>
      <c r="H616">
        <v>723</v>
      </c>
      <c r="I616" s="10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TRIM(_xlfn.TEXTSPLIT(P616,{"/"}))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7"/>
        <v>170.44705882352943</v>
      </c>
      <c r="G617" t="s">
        <v>20</v>
      </c>
      <c r="H617">
        <v>170</v>
      </c>
      <c r="I617" s="10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TRIM(_xlfn.TEXTSPLIT(P617,{"/"}))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7"/>
        <v>189.515625</v>
      </c>
      <c r="G618" t="s">
        <v>20</v>
      </c>
      <c r="H618">
        <v>238</v>
      </c>
      <c r="I618" s="10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TRIM(_xlfn.TEXTSPLIT(P618,{"/"}))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7"/>
        <v>249.71428571428572</v>
      </c>
      <c r="G619" t="s">
        <v>20</v>
      </c>
      <c r="H619">
        <v>55</v>
      </c>
      <c r="I619" s="10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TRIM(_xlfn.TEXTSPLIT(P619,{"/"}))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7"/>
        <v>48.860523665659613</v>
      </c>
      <c r="G620" t="s">
        <v>14</v>
      </c>
      <c r="H620">
        <v>1198</v>
      </c>
      <c r="I620" s="10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TRIM(_xlfn.TEXTSPLIT(P620,{"/"}))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7"/>
        <v>28.461970393057683</v>
      </c>
      <c r="G621" t="s">
        <v>14</v>
      </c>
      <c r="H621">
        <v>648</v>
      </c>
      <c r="I621" s="10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TRIM(_xlfn.TEXTSPLIT(P621,{"/"}))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7"/>
        <v>268.02325581395348</v>
      </c>
      <c r="G622" t="s">
        <v>20</v>
      </c>
      <c r="H622">
        <v>128</v>
      </c>
      <c r="I622" s="10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TRIM(_xlfn.TEXTSPLIT(P622,{"/"}))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7"/>
        <v>619.80078125</v>
      </c>
      <c r="G623" t="s">
        <v>20</v>
      </c>
      <c r="H623">
        <v>2144</v>
      </c>
      <c r="I623" s="10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TRIM(_xlfn.TEXTSPLIT(P623,{"/"}))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7"/>
        <v>3.1301587301587301</v>
      </c>
      <c r="G624" t="s">
        <v>14</v>
      </c>
      <c r="H624">
        <v>64</v>
      </c>
      <c r="I624" s="10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TRIM(_xlfn.TEXTSPLIT(P624,{"/"}))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7"/>
        <v>159.92152704135739</v>
      </c>
      <c r="G625" t="s">
        <v>20</v>
      </c>
      <c r="H625">
        <v>2693</v>
      </c>
      <c r="I625" s="10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TRIM(_xlfn.TEXTSPLIT(P625,{"/"}))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7"/>
        <v>279.39215686274508</v>
      </c>
      <c r="G626" t="s">
        <v>20</v>
      </c>
      <c r="H626">
        <v>432</v>
      </c>
      <c r="I626" s="10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TRIM(_xlfn.TEXTSPLIT(P626,{"/"}))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7"/>
        <v>77.373333333333335</v>
      </c>
      <c r="G627" t="s">
        <v>14</v>
      </c>
      <c r="H627">
        <v>62</v>
      </c>
      <c r="I627" s="10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TRIM(_xlfn.TEXTSPLIT(P627,{"/"}))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7"/>
        <v>206.32812500000003</v>
      </c>
      <c r="G628" t="s">
        <v>20</v>
      </c>
      <c r="H628">
        <v>189</v>
      </c>
      <c r="I628" s="10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TRIM(_xlfn.TEXTSPLIT(P628,{"/"}))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7"/>
        <v>694.25</v>
      </c>
      <c r="G629" t="s">
        <v>20</v>
      </c>
      <c r="H629">
        <v>154</v>
      </c>
      <c r="I629" s="10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TRIM(_xlfn.TEXTSPLIT(P629,{"/"}))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7"/>
        <v>151.78947368421052</v>
      </c>
      <c r="G630" t="s">
        <v>20</v>
      </c>
      <c r="H630">
        <v>96</v>
      </c>
      <c r="I630" s="10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TRIM(_xlfn.TEXTSPLIT(P630,{"/"}))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7"/>
        <v>64.58207217694995</v>
      </c>
      <c r="G631" t="s">
        <v>14</v>
      </c>
      <c r="H631">
        <v>750</v>
      </c>
      <c r="I631" s="10">
        <f t="shared" ref="I631:I694" si="40">E631/H631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TRIM(_xlfn.TEXTSPLIT(P631,{"/"}))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7"/>
        <v>62.873684210526314</v>
      </c>
      <c r="G632" t="s">
        <v>74</v>
      </c>
      <c r="H632">
        <v>87</v>
      </c>
      <c r="I632" s="10">
        <f t="shared" si="40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TRIM(_xlfn.TEXTSPLIT(P632,{"/"}))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7"/>
        <v>310.39864864864865</v>
      </c>
      <c r="G633" t="s">
        <v>20</v>
      </c>
      <c r="H633">
        <v>3063</v>
      </c>
      <c r="I633" s="10">
        <f t="shared" si="40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TRIM(_xlfn.TEXTSPLIT(P633,{"/"}))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7"/>
        <v>42.859916782246884</v>
      </c>
      <c r="G634" s="4" t="s">
        <v>47</v>
      </c>
      <c r="H634">
        <v>278</v>
      </c>
      <c r="I634" s="10">
        <f t="shared" si="40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TRIM(_xlfn.TEXTSPLIT(P634,{"/"}))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7"/>
        <v>83.119402985074629</v>
      </c>
      <c r="G635" t="s">
        <v>14</v>
      </c>
      <c r="H635">
        <v>105</v>
      </c>
      <c r="I635" s="10">
        <f t="shared" si="40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TRIM(_xlfn.TEXTSPLIT(P635,{"/"}))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7"/>
        <v>78.531302876480552</v>
      </c>
      <c r="G636" t="s">
        <v>74</v>
      </c>
      <c r="H636">
        <v>1658</v>
      </c>
      <c r="I636" s="10">
        <f t="shared" si="40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TRIM(_xlfn.TEXTSPLIT(P636,{"/"}))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7"/>
        <v>114.09352517985612</v>
      </c>
      <c r="G637" t="s">
        <v>20</v>
      </c>
      <c r="H637">
        <v>2266</v>
      </c>
      <c r="I637" s="10">
        <f t="shared" si="40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TRIM(_xlfn.TEXTSPLIT(P637,{"/"}))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7"/>
        <v>64.537683358624179</v>
      </c>
      <c r="G638" t="s">
        <v>14</v>
      </c>
      <c r="H638">
        <v>2604</v>
      </c>
      <c r="I638" s="10">
        <f t="shared" si="40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TRIM(_xlfn.TEXTSPLIT(P638,{"/"}))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7"/>
        <v>79.411764705882348</v>
      </c>
      <c r="G639" t="s">
        <v>14</v>
      </c>
      <c r="H639">
        <v>65</v>
      </c>
      <c r="I639" s="10">
        <f t="shared" si="40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TRIM(_xlfn.TEXTSPLIT(P639,{"/"}))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7"/>
        <v>11.419117647058824</v>
      </c>
      <c r="G640" t="s">
        <v>14</v>
      </c>
      <c r="H640">
        <v>94</v>
      </c>
      <c r="I640" s="10">
        <f t="shared" si="40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TRIM(_xlfn.TEXTSPLIT(P640,{"/"}))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7"/>
        <v>56.186046511627907</v>
      </c>
      <c r="G641" s="4" t="s">
        <v>47</v>
      </c>
      <c r="H641">
        <v>45</v>
      </c>
      <c r="I641" s="10">
        <f t="shared" si="40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TRIM(_xlfn.TEXTSPLIT(P641,{"/"}))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7"/>
        <v>16.501669449081803</v>
      </c>
      <c r="G642" t="s">
        <v>14</v>
      </c>
      <c r="H642">
        <v>257</v>
      </c>
      <c r="I642" s="10">
        <f t="shared" si="40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TRIM(_xlfn.TEXTSPLIT(P642,{"/"}))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1">(E643/D643)*100</f>
        <v>119.96808510638297</v>
      </c>
      <c r="G643" t="s">
        <v>20</v>
      </c>
      <c r="H643">
        <v>194</v>
      </c>
      <c r="I643" s="10">
        <f t="shared" si="40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TRIM(_xlfn.TEXTSPLIT(P643,{"/"}))</f>
        <v>theater</v>
      </c>
      <c r="R643" t="str">
        <v>plays</v>
      </c>
      <c r="S643" s="7">
        <f t="shared" ref="S643:S706" si="42">(((L643/60)/60)/24)+DATE(1970,1,1)</f>
        <v>42786.25</v>
      </c>
      <c r="T643" s="7">
        <f t="shared" ref="T643:T706" si="43">(((M643/60)/60)/24)+DATE(1970,1,1)</f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1"/>
        <v>145.45652173913044</v>
      </c>
      <c r="G644" t="s">
        <v>20</v>
      </c>
      <c r="H644">
        <v>129</v>
      </c>
      <c r="I644" s="10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TRIM(_xlfn.TEXTSPLIT(P644,{"/"}))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1"/>
        <v>221.38255033557047</v>
      </c>
      <c r="G645" t="s">
        <v>20</v>
      </c>
      <c r="H645">
        <v>375</v>
      </c>
      <c r="I645" s="10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TRIM(_xlfn.TEXTSPLIT(P645,{"/"}))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1"/>
        <v>48.396694214876035</v>
      </c>
      <c r="G646" t="s">
        <v>14</v>
      </c>
      <c r="H646">
        <v>2928</v>
      </c>
      <c r="I646" s="10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TRIM(_xlfn.TEXTSPLIT(P646,{"/"}))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1"/>
        <v>92.911504424778755</v>
      </c>
      <c r="G647" t="s">
        <v>14</v>
      </c>
      <c r="H647">
        <v>4697</v>
      </c>
      <c r="I647" s="10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TRIM(_xlfn.TEXTSPLIT(P647,{"/"}))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1"/>
        <v>88.599797365754824</v>
      </c>
      <c r="G648" t="s">
        <v>14</v>
      </c>
      <c r="H648">
        <v>2915</v>
      </c>
      <c r="I648" s="10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TRIM(_xlfn.TEXTSPLIT(P648,{"/"}))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1"/>
        <v>41.4</v>
      </c>
      <c r="G649" t="s">
        <v>14</v>
      </c>
      <c r="H649">
        <v>18</v>
      </c>
      <c r="I649" s="10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TRIM(_xlfn.TEXTSPLIT(P649,{"/"}))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1"/>
        <v>63.056795131845846</v>
      </c>
      <c r="G650" t="s">
        <v>74</v>
      </c>
      <c r="H650">
        <v>723</v>
      </c>
      <c r="I650" s="10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TRIM(_xlfn.TEXTSPLIT(P650,{"/"}))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1"/>
        <v>48.482333607230892</v>
      </c>
      <c r="G651" t="s">
        <v>14</v>
      </c>
      <c r="H651">
        <v>602</v>
      </c>
      <c r="I651" s="10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TRIM(_xlfn.TEXTSPLIT(P651,{"/"}))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1"/>
        <v>2</v>
      </c>
      <c r="G652" t="s">
        <v>14</v>
      </c>
      <c r="H652">
        <v>1</v>
      </c>
      <c r="I652" s="10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TRIM(_xlfn.TEXTSPLIT(P652,{"/"}))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1"/>
        <v>88.47941026944585</v>
      </c>
      <c r="G653" t="s">
        <v>14</v>
      </c>
      <c r="H653">
        <v>3868</v>
      </c>
      <c r="I653" s="10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TRIM(_xlfn.TEXTSPLIT(P653,{"/"}))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1"/>
        <v>126.84</v>
      </c>
      <c r="G654" t="s">
        <v>20</v>
      </c>
      <c r="H654">
        <v>409</v>
      </c>
      <c r="I654" s="10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TRIM(_xlfn.TEXTSPLIT(P654,{"/"}))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1"/>
        <v>2338.833333333333</v>
      </c>
      <c r="G655" t="s">
        <v>20</v>
      </c>
      <c r="H655">
        <v>234</v>
      </c>
      <c r="I655" s="10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TRIM(_xlfn.TEXTSPLIT(P655,{"/"}))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1"/>
        <v>508.38857142857148</v>
      </c>
      <c r="G656" t="s">
        <v>20</v>
      </c>
      <c r="H656">
        <v>3016</v>
      </c>
      <c r="I656" s="10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TRIM(_xlfn.TEXTSPLIT(P656,{"/"}))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1"/>
        <v>191.47826086956522</v>
      </c>
      <c r="G657" t="s">
        <v>20</v>
      </c>
      <c r="H657">
        <v>264</v>
      </c>
      <c r="I657" s="10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TRIM(_xlfn.TEXTSPLIT(P657,{"/"}))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1"/>
        <v>42.127533783783782</v>
      </c>
      <c r="G658" t="s">
        <v>14</v>
      </c>
      <c r="H658">
        <v>504</v>
      </c>
      <c r="I658" s="10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TRIM(_xlfn.TEXTSPLIT(P658,{"/"}))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1"/>
        <v>8.24</v>
      </c>
      <c r="G659" t="s">
        <v>14</v>
      </c>
      <c r="H659">
        <v>14</v>
      </c>
      <c r="I659" s="10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TRIM(_xlfn.TEXTSPLIT(P659,{"/"}))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1"/>
        <v>60.064638783269963</v>
      </c>
      <c r="G660" t="s">
        <v>74</v>
      </c>
      <c r="H660">
        <v>390</v>
      </c>
      <c r="I660" s="10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TRIM(_xlfn.TEXTSPLIT(P660,{"/"}))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1"/>
        <v>47.232808616404313</v>
      </c>
      <c r="G661" t="s">
        <v>14</v>
      </c>
      <c r="H661">
        <v>750</v>
      </c>
      <c r="I661" s="10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TRIM(_xlfn.TEXTSPLIT(P661,{"/"}))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1"/>
        <v>81.736263736263737</v>
      </c>
      <c r="G662" t="s">
        <v>14</v>
      </c>
      <c r="H662">
        <v>77</v>
      </c>
      <c r="I662" s="10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TRIM(_xlfn.TEXTSPLIT(P662,{"/"}))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1"/>
        <v>54.187265917603</v>
      </c>
      <c r="G663" t="s">
        <v>14</v>
      </c>
      <c r="H663">
        <v>752</v>
      </c>
      <c r="I663" s="10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TRIM(_xlfn.TEXTSPLIT(P663,{"/"}))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1"/>
        <v>97.868131868131869</v>
      </c>
      <c r="G664" t="s">
        <v>14</v>
      </c>
      <c r="H664">
        <v>131</v>
      </c>
      <c r="I664" s="10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TRIM(_xlfn.TEXTSPLIT(P664,{"/"}))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1"/>
        <v>77.239999999999995</v>
      </c>
      <c r="G665" t="s">
        <v>14</v>
      </c>
      <c r="H665">
        <v>87</v>
      </c>
      <c r="I665" s="10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TRIM(_xlfn.TEXTSPLIT(P665,{"/"}))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1"/>
        <v>33.464735516372798</v>
      </c>
      <c r="G666" t="s">
        <v>14</v>
      </c>
      <c r="H666">
        <v>1063</v>
      </c>
      <c r="I666" s="10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TRIM(_xlfn.TEXTSPLIT(P666,{"/"}))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1"/>
        <v>239.58823529411765</v>
      </c>
      <c r="G667" t="s">
        <v>20</v>
      </c>
      <c r="H667">
        <v>272</v>
      </c>
      <c r="I667" s="10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TRIM(_xlfn.TEXTSPLIT(P667,{"/"}))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1"/>
        <v>64.032258064516128</v>
      </c>
      <c r="G668" t="s">
        <v>74</v>
      </c>
      <c r="H668">
        <v>25</v>
      </c>
      <c r="I668" s="10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TRIM(_xlfn.TEXTSPLIT(P668,{"/"}))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1"/>
        <v>176.15942028985506</v>
      </c>
      <c r="G669" t="s">
        <v>20</v>
      </c>
      <c r="H669">
        <v>419</v>
      </c>
      <c r="I669" s="10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TRIM(_xlfn.TEXTSPLIT(P669,{"/"}))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1"/>
        <v>20.33818181818182</v>
      </c>
      <c r="G670" t="s">
        <v>14</v>
      </c>
      <c r="H670">
        <v>76</v>
      </c>
      <c r="I670" s="10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TRIM(_xlfn.TEXTSPLIT(P670,{"/"}))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1"/>
        <v>358.64754098360658</v>
      </c>
      <c r="G671" t="s">
        <v>20</v>
      </c>
      <c r="H671">
        <v>1621</v>
      </c>
      <c r="I671" s="10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TRIM(_xlfn.TEXTSPLIT(P671,{"/"}))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1"/>
        <v>468.85802469135803</v>
      </c>
      <c r="G672" t="s">
        <v>20</v>
      </c>
      <c r="H672">
        <v>1101</v>
      </c>
      <c r="I672" s="10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TRIM(_xlfn.TEXTSPLIT(P672,{"/"}))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1"/>
        <v>122.05635245901641</v>
      </c>
      <c r="G673" t="s">
        <v>20</v>
      </c>
      <c r="H673">
        <v>1073</v>
      </c>
      <c r="I673" s="10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TRIM(_xlfn.TEXTSPLIT(P673,{"/"}))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1"/>
        <v>55.931783729156137</v>
      </c>
      <c r="G674" t="s">
        <v>14</v>
      </c>
      <c r="H674">
        <v>4428</v>
      </c>
      <c r="I674" s="10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TRIM(_xlfn.TEXTSPLIT(P674,{"/"}))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1"/>
        <v>43.660714285714285</v>
      </c>
      <c r="G675" t="s">
        <v>14</v>
      </c>
      <c r="H675">
        <v>58</v>
      </c>
      <c r="I675" s="10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TRIM(_xlfn.TEXTSPLIT(P675,{"/"}))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1"/>
        <v>33.53837141183363</v>
      </c>
      <c r="G676" t="s">
        <v>74</v>
      </c>
      <c r="H676">
        <v>1218</v>
      </c>
      <c r="I676" s="10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TRIM(_xlfn.TEXTSPLIT(P676,{"/"}))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1"/>
        <v>122.97938144329896</v>
      </c>
      <c r="G677" t="s">
        <v>20</v>
      </c>
      <c r="H677">
        <v>331</v>
      </c>
      <c r="I677" s="10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TRIM(_xlfn.TEXTSPLIT(P677,{"/"}))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1"/>
        <v>189.74959871589084</v>
      </c>
      <c r="G678" t="s">
        <v>20</v>
      </c>
      <c r="H678">
        <v>1170</v>
      </c>
      <c r="I678" s="10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TRIM(_xlfn.TEXTSPLIT(P678,{"/"}))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1"/>
        <v>83.622641509433961</v>
      </c>
      <c r="G679" t="s">
        <v>14</v>
      </c>
      <c r="H679">
        <v>111</v>
      </c>
      <c r="I679" s="10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TRIM(_xlfn.TEXTSPLIT(P679,{"/"}))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1"/>
        <v>17.968844221105527</v>
      </c>
      <c r="G680" t="s">
        <v>74</v>
      </c>
      <c r="H680">
        <v>215</v>
      </c>
      <c r="I680" s="10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TRIM(_xlfn.TEXTSPLIT(P680,{"/"}))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1"/>
        <v>1036.5</v>
      </c>
      <c r="G681" t="s">
        <v>20</v>
      </c>
      <c r="H681">
        <v>363</v>
      </c>
      <c r="I681" s="10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TRIM(_xlfn.TEXTSPLIT(P681,{"/"}))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1"/>
        <v>97.405219780219781</v>
      </c>
      <c r="G682" t="s">
        <v>14</v>
      </c>
      <c r="H682">
        <v>2955</v>
      </c>
      <c r="I682" s="10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TRIM(_xlfn.TEXTSPLIT(P682,{"/"}))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1"/>
        <v>86.386203150461711</v>
      </c>
      <c r="G683" t="s">
        <v>14</v>
      </c>
      <c r="H683">
        <v>1657</v>
      </c>
      <c r="I683" s="10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TRIM(_xlfn.TEXTSPLIT(P683,{"/"}))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1"/>
        <v>150.16666666666666</v>
      </c>
      <c r="G684" t="s">
        <v>20</v>
      </c>
      <c r="H684">
        <v>103</v>
      </c>
      <c r="I684" s="10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TRIM(_xlfn.TEXTSPLIT(P684,{"/"}))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1"/>
        <v>358.43478260869563</v>
      </c>
      <c r="G685" t="s">
        <v>20</v>
      </c>
      <c r="H685">
        <v>147</v>
      </c>
      <c r="I685" s="10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TRIM(_xlfn.TEXTSPLIT(P685,{"/"}))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1"/>
        <v>542.85714285714289</v>
      </c>
      <c r="G686" t="s">
        <v>20</v>
      </c>
      <c r="H686">
        <v>110</v>
      </c>
      <c r="I686" s="10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TRIM(_xlfn.TEXTSPLIT(P686,{"/"}))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1"/>
        <v>67.500714285714281</v>
      </c>
      <c r="G687" t="s">
        <v>14</v>
      </c>
      <c r="H687">
        <v>926</v>
      </c>
      <c r="I687" s="10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TRIM(_xlfn.TEXTSPLIT(P687,{"/"}))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1"/>
        <v>191.74666666666667</v>
      </c>
      <c r="G688" t="s">
        <v>20</v>
      </c>
      <c r="H688">
        <v>134</v>
      </c>
      <c r="I688" s="10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TRIM(_xlfn.TEXTSPLIT(P688,{"/"}))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1"/>
        <v>932</v>
      </c>
      <c r="G689" t="s">
        <v>20</v>
      </c>
      <c r="H689">
        <v>269</v>
      </c>
      <c r="I689" s="10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TRIM(_xlfn.TEXTSPLIT(P689,{"/"}))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1"/>
        <v>429.27586206896552</v>
      </c>
      <c r="G690" t="s">
        <v>20</v>
      </c>
      <c r="H690">
        <v>175</v>
      </c>
      <c r="I690" s="10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TRIM(_xlfn.TEXTSPLIT(P690,{"/"}))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1"/>
        <v>100.65753424657535</v>
      </c>
      <c r="G691" t="s">
        <v>20</v>
      </c>
      <c r="H691">
        <v>69</v>
      </c>
      <c r="I691" s="10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TRIM(_xlfn.TEXTSPLIT(P691,{"/"}))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1"/>
        <v>226.61111111111109</v>
      </c>
      <c r="G692" t="s">
        <v>20</v>
      </c>
      <c r="H692">
        <v>190</v>
      </c>
      <c r="I692" s="10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TRIM(_xlfn.TEXTSPLIT(P692,{"/"}))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1"/>
        <v>142.38</v>
      </c>
      <c r="G693" t="s">
        <v>20</v>
      </c>
      <c r="H693">
        <v>237</v>
      </c>
      <c r="I693" s="10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TRIM(_xlfn.TEXTSPLIT(P693,{"/"}))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1"/>
        <v>90.633333333333326</v>
      </c>
      <c r="G694" t="s">
        <v>14</v>
      </c>
      <c r="H694">
        <v>77</v>
      </c>
      <c r="I694" s="10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TRIM(_xlfn.TEXTSPLIT(P694,{"/"}))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1"/>
        <v>63.966740576496676</v>
      </c>
      <c r="G695" t="s">
        <v>14</v>
      </c>
      <c r="H695">
        <v>1748</v>
      </c>
      <c r="I695" s="10">
        <f t="shared" ref="I695:I758" si="44">E695/H695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TRIM(_xlfn.TEXTSPLIT(P695,{"/"}))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1"/>
        <v>84.131868131868131</v>
      </c>
      <c r="G696" t="s">
        <v>14</v>
      </c>
      <c r="H696">
        <v>79</v>
      </c>
      <c r="I696" s="10">
        <f t="shared" si="44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TRIM(_xlfn.TEXTSPLIT(P696,{"/"}))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1"/>
        <v>133.93478260869566</v>
      </c>
      <c r="G697" t="s">
        <v>20</v>
      </c>
      <c r="H697">
        <v>196</v>
      </c>
      <c r="I697" s="10">
        <f t="shared" si="44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TRIM(_xlfn.TEXTSPLIT(P697,{"/"}))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1"/>
        <v>59.042047531992694</v>
      </c>
      <c r="G698" t="s">
        <v>14</v>
      </c>
      <c r="H698">
        <v>889</v>
      </c>
      <c r="I698" s="10">
        <f t="shared" si="44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TRIM(_xlfn.TEXTSPLIT(P698,{"/"}))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1"/>
        <v>152.80062063615205</v>
      </c>
      <c r="G699" t="s">
        <v>20</v>
      </c>
      <c r="H699">
        <v>7295</v>
      </c>
      <c r="I699" s="10">
        <f t="shared" si="44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TRIM(_xlfn.TEXTSPLIT(P699,{"/"}))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1"/>
        <v>446.69121140142522</v>
      </c>
      <c r="G700" t="s">
        <v>20</v>
      </c>
      <c r="H700">
        <v>2893</v>
      </c>
      <c r="I700" s="10">
        <f t="shared" si="44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TRIM(_xlfn.TEXTSPLIT(P700,{"/"}))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1"/>
        <v>84.391891891891888</v>
      </c>
      <c r="G701" t="s">
        <v>14</v>
      </c>
      <c r="H701">
        <v>56</v>
      </c>
      <c r="I701" s="10">
        <f t="shared" si="44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TRIM(_xlfn.TEXTSPLIT(P701,{"/"}))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1"/>
        <v>3</v>
      </c>
      <c r="G702" t="s">
        <v>14</v>
      </c>
      <c r="H702">
        <v>1</v>
      </c>
      <c r="I702" s="10">
        <f t="shared" si="44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TRIM(_xlfn.TEXTSPLIT(P702,{"/"}))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1"/>
        <v>175.02692307692308</v>
      </c>
      <c r="G703" t="s">
        <v>20</v>
      </c>
      <c r="H703">
        <v>820</v>
      </c>
      <c r="I703" s="10">
        <f t="shared" si="44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TRIM(_xlfn.TEXTSPLIT(P703,{"/"}))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1"/>
        <v>54.137931034482754</v>
      </c>
      <c r="G704" t="s">
        <v>14</v>
      </c>
      <c r="H704">
        <v>83</v>
      </c>
      <c r="I704" s="10">
        <f t="shared" si="44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TRIM(_xlfn.TEXTSPLIT(P704,{"/"}))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1"/>
        <v>311.87381703470032</v>
      </c>
      <c r="G705" t="s">
        <v>20</v>
      </c>
      <c r="H705">
        <v>2038</v>
      </c>
      <c r="I705" s="10">
        <f t="shared" si="44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TRIM(_xlfn.TEXTSPLIT(P705,{"/"}))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1"/>
        <v>122.78160919540231</v>
      </c>
      <c r="G706" t="s">
        <v>20</v>
      </c>
      <c r="H706">
        <v>116</v>
      </c>
      <c r="I706" s="10">
        <f t="shared" si="44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TRIM(_xlfn.TEXTSPLIT(P706,{"/"}))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5">(E707/D707)*100</f>
        <v>99.026517383618156</v>
      </c>
      <c r="G707" t="s">
        <v>14</v>
      </c>
      <c r="H707">
        <v>2025</v>
      </c>
      <c r="I707" s="10">
        <f t="shared" si="44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TRIM(_xlfn.TEXTSPLIT(P707,{"/"}))</f>
        <v>publishing</v>
      </c>
      <c r="R707" t="str">
        <v>nonfiction</v>
      </c>
      <c r="S707" s="7">
        <f t="shared" ref="S707:S770" si="46">(((L707/60)/60)/24)+DATE(1970,1,1)</f>
        <v>41619.25</v>
      </c>
      <c r="T707" s="7">
        <f t="shared" ref="T707:T770" si="47">(((M707/60)/60)/24)+DATE(1970,1,1)</f>
        <v>41623.25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5"/>
        <v>127.84686346863469</v>
      </c>
      <c r="G708" t="s">
        <v>20</v>
      </c>
      <c r="H708">
        <v>1345</v>
      </c>
      <c r="I708" s="10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TRIM(_xlfn.TEXTSPLIT(P708,{"/"}))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5"/>
        <v>158.61643835616439</v>
      </c>
      <c r="G709" t="s">
        <v>20</v>
      </c>
      <c r="H709">
        <v>168</v>
      </c>
      <c r="I709" s="10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TRIM(_xlfn.TEXTSPLIT(P709,{"/"}))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5"/>
        <v>707.05882352941171</v>
      </c>
      <c r="G710" t="s">
        <v>20</v>
      </c>
      <c r="H710">
        <v>137</v>
      </c>
      <c r="I710" s="10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TRIM(_xlfn.TEXTSPLIT(P710,{"/"}))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5"/>
        <v>142.38775510204081</v>
      </c>
      <c r="G711" t="s">
        <v>20</v>
      </c>
      <c r="H711">
        <v>186</v>
      </c>
      <c r="I711" s="10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TRIM(_xlfn.TEXTSPLIT(P711,{"/"}))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5"/>
        <v>147.86046511627907</v>
      </c>
      <c r="G712" t="s">
        <v>20</v>
      </c>
      <c r="H712">
        <v>125</v>
      </c>
      <c r="I712" s="10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TRIM(_xlfn.TEXTSPLIT(P712,{"/"}))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5"/>
        <v>20.322580645161288</v>
      </c>
      <c r="G713" t="s">
        <v>14</v>
      </c>
      <c r="H713">
        <v>14</v>
      </c>
      <c r="I713" s="10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TRIM(_xlfn.TEXTSPLIT(P713,{"/"}))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5"/>
        <v>1840.625</v>
      </c>
      <c r="G714" t="s">
        <v>20</v>
      </c>
      <c r="H714">
        <v>202</v>
      </c>
      <c r="I714" s="10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TRIM(_xlfn.TEXTSPLIT(P714,{"/"}))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5"/>
        <v>161.94202898550725</v>
      </c>
      <c r="G715" t="s">
        <v>20</v>
      </c>
      <c r="H715">
        <v>103</v>
      </c>
      <c r="I715" s="10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TRIM(_xlfn.TEXTSPLIT(P715,{"/"}))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5"/>
        <v>472.82077922077923</v>
      </c>
      <c r="G716" t="s">
        <v>20</v>
      </c>
      <c r="H716">
        <v>1785</v>
      </c>
      <c r="I716" s="10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TRIM(_xlfn.TEXTSPLIT(P716,{"/"}))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5"/>
        <v>24.466101694915253</v>
      </c>
      <c r="G717" t="s">
        <v>14</v>
      </c>
      <c r="H717">
        <v>656</v>
      </c>
      <c r="I717" s="10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TRIM(_xlfn.TEXTSPLIT(P717,{"/"}))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5"/>
        <v>517.65</v>
      </c>
      <c r="G718" t="s">
        <v>20</v>
      </c>
      <c r="H718">
        <v>157</v>
      </c>
      <c r="I718" s="10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TRIM(_xlfn.TEXTSPLIT(P718,{"/"}))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5"/>
        <v>247.64285714285714</v>
      </c>
      <c r="G719" t="s">
        <v>20</v>
      </c>
      <c r="H719">
        <v>555</v>
      </c>
      <c r="I719" s="10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TRIM(_xlfn.TEXTSPLIT(P719,{"/"}))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5"/>
        <v>100.20481927710843</v>
      </c>
      <c r="G720" t="s">
        <v>20</v>
      </c>
      <c r="H720">
        <v>297</v>
      </c>
      <c r="I720" s="10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TRIM(_xlfn.TEXTSPLIT(P720,{"/"}))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5"/>
        <v>153</v>
      </c>
      <c r="G721" t="s">
        <v>20</v>
      </c>
      <c r="H721">
        <v>123</v>
      </c>
      <c r="I721" s="10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TRIM(_xlfn.TEXTSPLIT(P721,{"/"}))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5"/>
        <v>37.091954022988503</v>
      </c>
      <c r="G722" t="s">
        <v>74</v>
      </c>
      <c r="H722">
        <v>38</v>
      </c>
      <c r="I722" s="10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TRIM(_xlfn.TEXTSPLIT(P722,{"/"}))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5"/>
        <v>4.392394822006473</v>
      </c>
      <c r="G723" t="s">
        <v>74</v>
      </c>
      <c r="H723">
        <v>60</v>
      </c>
      <c r="I723" s="10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TRIM(_xlfn.TEXTSPLIT(P723,{"/"}))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5"/>
        <v>156.50721649484535</v>
      </c>
      <c r="G724" t="s">
        <v>20</v>
      </c>
      <c r="H724">
        <v>3036</v>
      </c>
      <c r="I724" s="10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TRIM(_xlfn.TEXTSPLIT(P724,{"/"}))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5"/>
        <v>270.40816326530609</v>
      </c>
      <c r="G725" t="s">
        <v>20</v>
      </c>
      <c r="H725">
        <v>144</v>
      </c>
      <c r="I725" s="10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TRIM(_xlfn.TEXTSPLIT(P725,{"/"}))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5"/>
        <v>134.05952380952382</v>
      </c>
      <c r="G726" t="s">
        <v>20</v>
      </c>
      <c r="H726">
        <v>121</v>
      </c>
      <c r="I726" s="10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TRIM(_xlfn.TEXTSPLIT(P726,{"/"}))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5"/>
        <v>50.398033126293996</v>
      </c>
      <c r="G727" t="s">
        <v>14</v>
      </c>
      <c r="H727">
        <v>1596</v>
      </c>
      <c r="I727" s="10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TRIM(_xlfn.TEXTSPLIT(P727,{"/"}))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5"/>
        <v>88.815837937384899</v>
      </c>
      <c r="G728" t="s">
        <v>74</v>
      </c>
      <c r="H728">
        <v>524</v>
      </c>
      <c r="I728" s="10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TRIM(_xlfn.TEXTSPLIT(P728,{"/"}))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5"/>
        <v>165</v>
      </c>
      <c r="G729" t="s">
        <v>20</v>
      </c>
      <c r="H729">
        <v>181</v>
      </c>
      <c r="I729" s="10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TRIM(_xlfn.TEXTSPLIT(P729,{"/"}))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5"/>
        <v>17.5</v>
      </c>
      <c r="G730" t="s">
        <v>14</v>
      </c>
      <c r="H730">
        <v>10</v>
      </c>
      <c r="I730" s="10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TRIM(_xlfn.TEXTSPLIT(P730,{"/"}))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5"/>
        <v>185.66071428571428</v>
      </c>
      <c r="G731" t="s">
        <v>20</v>
      </c>
      <c r="H731">
        <v>122</v>
      </c>
      <c r="I731" s="10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TRIM(_xlfn.TEXTSPLIT(P731,{"/"}))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5"/>
        <v>412.6631944444444</v>
      </c>
      <c r="G732" t="s">
        <v>20</v>
      </c>
      <c r="H732">
        <v>1071</v>
      </c>
      <c r="I732" s="10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TRIM(_xlfn.TEXTSPLIT(P732,{"/"}))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5"/>
        <v>90.25</v>
      </c>
      <c r="G733" t="s">
        <v>74</v>
      </c>
      <c r="H733">
        <v>219</v>
      </c>
      <c r="I733" s="10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TRIM(_xlfn.TEXTSPLIT(P733,{"/"}))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5"/>
        <v>91.984615384615381</v>
      </c>
      <c r="G734" t="s">
        <v>14</v>
      </c>
      <c r="H734">
        <v>1121</v>
      </c>
      <c r="I734" s="10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TRIM(_xlfn.TEXTSPLIT(P734,{"/"}))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5"/>
        <v>527.00632911392404</v>
      </c>
      <c r="G735" t="s">
        <v>20</v>
      </c>
      <c r="H735">
        <v>980</v>
      </c>
      <c r="I735" s="10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TRIM(_xlfn.TEXTSPLIT(P735,{"/"}))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5"/>
        <v>319.14285714285711</v>
      </c>
      <c r="G736" t="s">
        <v>20</v>
      </c>
      <c r="H736">
        <v>536</v>
      </c>
      <c r="I736" s="10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TRIM(_xlfn.TEXTSPLIT(P736,{"/"}))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5"/>
        <v>354.18867924528303</v>
      </c>
      <c r="G737" t="s">
        <v>20</v>
      </c>
      <c r="H737">
        <v>1991</v>
      </c>
      <c r="I737" s="10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TRIM(_xlfn.TEXTSPLIT(P737,{"/"}))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5"/>
        <v>32.896103896103895</v>
      </c>
      <c r="G738" t="s">
        <v>74</v>
      </c>
      <c r="H738">
        <v>29</v>
      </c>
      <c r="I738" s="10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TRIM(_xlfn.TEXTSPLIT(P738,{"/"}))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5"/>
        <v>135.8918918918919</v>
      </c>
      <c r="G739" t="s">
        <v>20</v>
      </c>
      <c r="H739">
        <v>180</v>
      </c>
      <c r="I739" s="10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TRIM(_xlfn.TEXTSPLIT(P739,{"/"}))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5"/>
        <v>2.0843373493975905</v>
      </c>
      <c r="G740" t="s">
        <v>14</v>
      </c>
      <c r="H740">
        <v>15</v>
      </c>
      <c r="I740" s="10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TRIM(_xlfn.TEXTSPLIT(P740,{"/"}))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5"/>
        <v>61</v>
      </c>
      <c r="G741" t="s">
        <v>14</v>
      </c>
      <c r="H741">
        <v>191</v>
      </c>
      <c r="I741" s="10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TRIM(_xlfn.TEXTSPLIT(P741,{"/"}))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5"/>
        <v>30.037735849056602</v>
      </c>
      <c r="G742" t="s">
        <v>14</v>
      </c>
      <c r="H742">
        <v>16</v>
      </c>
      <c r="I742" s="10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TRIM(_xlfn.TEXTSPLIT(P742,{"/"}))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5"/>
        <v>1179.1666666666665</v>
      </c>
      <c r="G743" t="s">
        <v>20</v>
      </c>
      <c r="H743">
        <v>130</v>
      </c>
      <c r="I743" s="10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TRIM(_xlfn.TEXTSPLIT(P743,{"/"}))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5"/>
        <v>1126.0833333333335</v>
      </c>
      <c r="G744" t="s">
        <v>20</v>
      </c>
      <c r="H744">
        <v>122</v>
      </c>
      <c r="I744" s="10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TRIM(_xlfn.TEXTSPLIT(P744,{"/"}))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5"/>
        <v>12.923076923076923</v>
      </c>
      <c r="G745" t="s">
        <v>14</v>
      </c>
      <c r="H745">
        <v>17</v>
      </c>
      <c r="I745" s="10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TRIM(_xlfn.TEXTSPLIT(P745,{"/"}))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5"/>
        <v>712</v>
      </c>
      <c r="G746" t="s">
        <v>20</v>
      </c>
      <c r="H746">
        <v>140</v>
      </c>
      <c r="I746" s="10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TRIM(_xlfn.TEXTSPLIT(P746,{"/"}))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5"/>
        <v>30.304347826086957</v>
      </c>
      <c r="G747" t="s">
        <v>14</v>
      </c>
      <c r="H747">
        <v>34</v>
      </c>
      <c r="I747" s="10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TRIM(_xlfn.TEXTSPLIT(P747,{"/"}))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5"/>
        <v>212.50896057347671</v>
      </c>
      <c r="G748" t="s">
        <v>20</v>
      </c>
      <c r="H748">
        <v>3388</v>
      </c>
      <c r="I748" s="10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TRIM(_xlfn.TEXTSPLIT(P748,{"/"}))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5"/>
        <v>228.85714285714286</v>
      </c>
      <c r="G749" t="s">
        <v>20</v>
      </c>
      <c r="H749">
        <v>280</v>
      </c>
      <c r="I749" s="10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TRIM(_xlfn.TEXTSPLIT(P749,{"/"}))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5"/>
        <v>34.959979476654695</v>
      </c>
      <c r="G750" t="s">
        <v>74</v>
      </c>
      <c r="H750">
        <v>614</v>
      </c>
      <c r="I750" s="10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TRIM(_xlfn.TEXTSPLIT(P750,{"/"}))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5"/>
        <v>157.29069767441862</v>
      </c>
      <c r="G751" t="s">
        <v>20</v>
      </c>
      <c r="H751">
        <v>366</v>
      </c>
      <c r="I751" s="10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TRIM(_xlfn.TEXTSPLIT(P751,{"/"}))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5"/>
        <v>1</v>
      </c>
      <c r="G752" t="s">
        <v>14</v>
      </c>
      <c r="H752">
        <v>1</v>
      </c>
      <c r="I752" s="10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TRIM(_xlfn.TEXTSPLIT(P752,{"/"}))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5"/>
        <v>232.30555555555554</v>
      </c>
      <c r="G753" t="s">
        <v>20</v>
      </c>
      <c r="H753">
        <v>270</v>
      </c>
      <c r="I753" s="10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TRIM(_xlfn.TEXTSPLIT(P753,{"/"}))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5"/>
        <v>92.448275862068968</v>
      </c>
      <c r="G754" t="s">
        <v>74</v>
      </c>
      <c r="H754">
        <v>114</v>
      </c>
      <c r="I754" s="10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TRIM(_xlfn.TEXTSPLIT(P754,{"/"}))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5"/>
        <v>256.70212765957444</v>
      </c>
      <c r="G755" t="s">
        <v>20</v>
      </c>
      <c r="H755">
        <v>137</v>
      </c>
      <c r="I755" s="10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TRIM(_xlfn.TEXTSPLIT(P755,{"/"}))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5"/>
        <v>168.47017045454547</v>
      </c>
      <c r="G756" t="s">
        <v>20</v>
      </c>
      <c r="H756">
        <v>3205</v>
      </c>
      <c r="I756" s="10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TRIM(_xlfn.TEXTSPLIT(P756,{"/"}))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5"/>
        <v>166.57777777777778</v>
      </c>
      <c r="G757" t="s">
        <v>20</v>
      </c>
      <c r="H757">
        <v>288</v>
      </c>
      <c r="I757" s="10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TRIM(_xlfn.TEXTSPLIT(P757,{"/"}))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5"/>
        <v>772.07692307692309</v>
      </c>
      <c r="G758" t="s">
        <v>20</v>
      </c>
      <c r="H758">
        <v>148</v>
      </c>
      <c r="I758" s="10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TRIM(_xlfn.TEXTSPLIT(P758,{"/"}))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5"/>
        <v>406.85714285714283</v>
      </c>
      <c r="G759" t="s">
        <v>20</v>
      </c>
      <c r="H759">
        <v>114</v>
      </c>
      <c r="I759" s="10">
        <f t="shared" ref="I759:I822" si="48">E759/H759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TRIM(_xlfn.TEXTSPLIT(P759,{"/"}))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5"/>
        <v>564.20608108108115</v>
      </c>
      <c r="G760" t="s">
        <v>20</v>
      </c>
      <c r="H760">
        <v>1518</v>
      </c>
      <c r="I760" s="10">
        <f t="shared" si="48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TRIM(_xlfn.TEXTSPLIT(P760,{"/"}))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5"/>
        <v>68.426865671641792</v>
      </c>
      <c r="G761" t="s">
        <v>14</v>
      </c>
      <c r="H761">
        <v>1274</v>
      </c>
      <c r="I761" s="10">
        <f t="shared" si="48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TRIM(_xlfn.TEXTSPLIT(P761,{"/"}))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5"/>
        <v>34.351966873706004</v>
      </c>
      <c r="G762" t="s">
        <v>14</v>
      </c>
      <c r="H762">
        <v>210</v>
      </c>
      <c r="I762" s="10">
        <f t="shared" si="48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TRIM(_xlfn.TEXTSPLIT(P762,{"/"}))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5"/>
        <v>655.4545454545455</v>
      </c>
      <c r="G763" t="s">
        <v>20</v>
      </c>
      <c r="H763">
        <v>166</v>
      </c>
      <c r="I763" s="10">
        <f t="shared" si="48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TRIM(_xlfn.TEXTSPLIT(P763,{"/"}))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5"/>
        <v>177.25714285714284</v>
      </c>
      <c r="G764" t="s">
        <v>20</v>
      </c>
      <c r="H764">
        <v>100</v>
      </c>
      <c r="I764" s="10">
        <f t="shared" si="48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TRIM(_xlfn.TEXTSPLIT(P764,{"/"}))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5"/>
        <v>113.17857142857144</v>
      </c>
      <c r="G765" t="s">
        <v>20</v>
      </c>
      <c r="H765">
        <v>235</v>
      </c>
      <c r="I765" s="10">
        <f t="shared" si="48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TRIM(_xlfn.TEXTSPLIT(P765,{"/"}))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5"/>
        <v>728.18181818181824</v>
      </c>
      <c r="G766" t="s">
        <v>20</v>
      </c>
      <c r="H766">
        <v>148</v>
      </c>
      <c r="I766" s="10">
        <f t="shared" si="48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TRIM(_xlfn.TEXTSPLIT(P766,{"/"}))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5"/>
        <v>208.33333333333334</v>
      </c>
      <c r="G767" t="s">
        <v>20</v>
      </c>
      <c r="H767">
        <v>198</v>
      </c>
      <c r="I767" s="10">
        <f t="shared" si="48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TRIM(_xlfn.TEXTSPLIT(P767,{"/"}))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5"/>
        <v>31.171232876712331</v>
      </c>
      <c r="G768" t="s">
        <v>14</v>
      </c>
      <c r="H768">
        <v>248</v>
      </c>
      <c r="I768" s="10">
        <f t="shared" si="48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TRIM(_xlfn.TEXTSPLIT(P768,{"/"}))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5"/>
        <v>56.967078189300416</v>
      </c>
      <c r="G769" t="s">
        <v>14</v>
      </c>
      <c r="H769">
        <v>513</v>
      </c>
      <c r="I769" s="10">
        <f t="shared" si="48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TRIM(_xlfn.TEXTSPLIT(P769,{"/"}))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5"/>
        <v>231</v>
      </c>
      <c r="G770" t="s">
        <v>20</v>
      </c>
      <c r="H770">
        <v>150</v>
      </c>
      <c r="I770" s="10">
        <f t="shared" si="48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TRIM(_xlfn.TEXTSPLIT(P770,{"/"}))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9">(E771/D771)*100</f>
        <v>86.867834394904463</v>
      </c>
      <c r="G771" t="s">
        <v>14</v>
      </c>
      <c r="H771">
        <v>3410</v>
      </c>
      <c r="I771" s="10">
        <f t="shared" si="48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TRIM(_xlfn.TEXTSPLIT(P771,{"/"}))</f>
        <v>games</v>
      </c>
      <c r="R771" t="str">
        <v>video games</v>
      </c>
      <c r="S771" s="7">
        <f t="shared" ref="S771:S834" si="50">(((L771/60)/60)/24)+DATE(1970,1,1)</f>
        <v>41501.208333333336</v>
      </c>
      <c r="T771" s="7">
        <f t="shared" ref="T771:T834" si="51">(((M771/60)/60)/24)+DATE(1970,1,1)</f>
        <v>41527.208333333336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9"/>
        <v>270.74418604651163</v>
      </c>
      <c r="G772" t="s">
        <v>20</v>
      </c>
      <c r="H772">
        <v>216</v>
      </c>
      <c r="I772" s="10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TRIM(_xlfn.TEXTSPLIT(P772,{"/"}))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9"/>
        <v>49.446428571428569</v>
      </c>
      <c r="G773" t="s">
        <v>74</v>
      </c>
      <c r="H773">
        <v>26</v>
      </c>
      <c r="I773" s="10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TRIM(_xlfn.TEXTSPLIT(P773,{"/"}))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9"/>
        <v>113.3596256684492</v>
      </c>
      <c r="G774" t="s">
        <v>20</v>
      </c>
      <c r="H774">
        <v>5139</v>
      </c>
      <c r="I774" s="10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TRIM(_xlfn.TEXTSPLIT(P774,{"/"}))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9"/>
        <v>190.55555555555554</v>
      </c>
      <c r="G775" t="s">
        <v>20</v>
      </c>
      <c r="H775">
        <v>2353</v>
      </c>
      <c r="I775" s="10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TRIM(_xlfn.TEXTSPLIT(P775,{"/"}))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9"/>
        <v>135.5</v>
      </c>
      <c r="G776" t="s">
        <v>20</v>
      </c>
      <c r="H776">
        <v>78</v>
      </c>
      <c r="I776" s="10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TRIM(_xlfn.TEXTSPLIT(P776,{"/"}))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9"/>
        <v>10.297872340425531</v>
      </c>
      <c r="G777" t="s">
        <v>14</v>
      </c>
      <c r="H777">
        <v>10</v>
      </c>
      <c r="I777" s="10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TRIM(_xlfn.TEXTSPLIT(P777,{"/"}))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9"/>
        <v>65.544223826714799</v>
      </c>
      <c r="G778" t="s">
        <v>14</v>
      </c>
      <c r="H778">
        <v>2201</v>
      </c>
      <c r="I778" s="10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TRIM(_xlfn.TEXTSPLIT(P778,{"/"}))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9"/>
        <v>49.026652452025587</v>
      </c>
      <c r="G779" t="s">
        <v>14</v>
      </c>
      <c r="H779">
        <v>676</v>
      </c>
      <c r="I779" s="10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TRIM(_xlfn.TEXTSPLIT(P779,{"/"}))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9"/>
        <v>787.92307692307691</v>
      </c>
      <c r="G780" t="s">
        <v>20</v>
      </c>
      <c r="H780">
        <v>174</v>
      </c>
      <c r="I780" s="10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TRIM(_xlfn.TEXTSPLIT(P780,{"/"}))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9"/>
        <v>80.306347746090154</v>
      </c>
      <c r="G781" t="s">
        <v>14</v>
      </c>
      <c r="H781">
        <v>831</v>
      </c>
      <c r="I781" s="10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TRIM(_xlfn.TEXTSPLIT(P781,{"/"}))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9"/>
        <v>106.29411764705883</v>
      </c>
      <c r="G782" t="s">
        <v>20</v>
      </c>
      <c r="H782">
        <v>164</v>
      </c>
      <c r="I782" s="10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TRIM(_xlfn.TEXTSPLIT(P782,{"/"}))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9"/>
        <v>50.735632183908038</v>
      </c>
      <c r="G783" t="s">
        <v>74</v>
      </c>
      <c r="H783">
        <v>56</v>
      </c>
      <c r="I783" s="10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TRIM(_xlfn.TEXTSPLIT(P783,{"/"}))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9"/>
        <v>215.31372549019611</v>
      </c>
      <c r="G784" t="s">
        <v>20</v>
      </c>
      <c r="H784">
        <v>161</v>
      </c>
      <c r="I784" s="10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TRIM(_xlfn.TEXTSPLIT(P784,{"/"}))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9"/>
        <v>141.22972972972974</v>
      </c>
      <c r="G785" t="s">
        <v>20</v>
      </c>
      <c r="H785">
        <v>138</v>
      </c>
      <c r="I785" s="10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TRIM(_xlfn.TEXTSPLIT(P785,{"/"}))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9"/>
        <v>115.33745781777279</v>
      </c>
      <c r="G786" t="s">
        <v>20</v>
      </c>
      <c r="H786">
        <v>3308</v>
      </c>
      <c r="I786" s="10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TRIM(_xlfn.TEXTSPLIT(P786,{"/"}))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9"/>
        <v>193.11940298507463</v>
      </c>
      <c r="G787" t="s">
        <v>20</v>
      </c>
      <c r="H787">
        <v>127</v>
      </c>
      <c r="I787" s="10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TRIM(_xlfn.TEXTSPLIT(P787,{"/"}))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9"/>
        <v>729.73333333333335</v>
      </c>
      <c r="G788" t="s">
        <v>20</v>
      </c>
      <c r="H788">
        <v>207</v>
      </c>
      <c r="I788" s="10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TRIM(_xlfn.TEXTSPLIT(P788,{"/"}))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9"/>
        <v>99.66339869281046</v>
      </c>
      <c r="G789" t="s">
        <v>14</v>
      </c>
      <c r="H789">
        <v>859</v>
      </c>
      <c r="I789" s="10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TRIM(_xlfn.TEXTSPLIT(P789,{"/"}))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9"/>
        <v>88.166666666666671</v>
      </c>
      <c r="G790" s="4" t="s">
        <v>47</v>
      </c>
      <c r="H790">
        <v>31</v>
      </c>
      <c r="I790" s="10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TRIM(_xlfn.TEXTSPLIT(P790,{"/"}))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9"/>
        <v>37.233333333333334</v>
      </c>
      <c r="G791" t="s">
        <v>14</v>
      </c>
      <c r="H791">
        <v>45</v>
      </c>
      <c r="I791" s="10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TRIM(_xlfn.TEXTSPLIT(P791,{"/"}))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9"/>
        <v>30.540075309306079</v>
      </c>
      <c r="G792" t="s">
        <v>74</v>
      </c>
      <c r="H792">
        <v>1113</v>
      </c>
      <c r="I792" s="10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TRIM(_xlfn.TEXTSPLIT(P792,{"/"}))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9"/>
        <v>25.714285714285712</v>
      </c>
      <c r="G793" t="s">
        <v>14</v>
      </c>
      <c r="H793">
        <v>6</v>
      </c>
      <c r="I793" s="10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TRIM(_xlfn.TEXTSPLIT(P793,{"/"}))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9"/>
        <v>34</v>
      </c>
      <c r="G794" t="s">
        <v>14</v>
      </c>
      <c r="H794">
        <v>7</v>
      </c>
      <c r="I794" s="10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TRIM(_xlfn.TEXTSPLIT(P794,{"/"}))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9"/>
        <v>1185.909090909091</v>
      </c>
      <c r="G795" t="s">
        <v>20</v>
      </c>
      <c r="H795">
        <v>181</v>
      </c>
      <c r="I795" s="10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TRIM(_xlfn.TEXTSPLIT(P795,{"/"}))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9"/>
        <v>125.39393939393939</v>
      </c>
      <c r="G796" t="s">
        <v>20</v>
      </c>
      <c r="H796">
        <v>110</v>
      </c>
      <c r="I796" s="10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TRIM(_xlfn.TEXTSPLIT(P796,{"/"}))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9"/>
        <v>14.394366197183098</v>
      </c>
      <c r="G797" t="s">
        <v>14</v>
      </c>
      <c r="H797">
        <v>31</v>
      </c>
      <c r="I797" s="10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TRIM(_xlfn.TEXTSPLIT(P797,{"/"}))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9"/>
        <v>54.807692307692314</v>
      </c>
      <c r="G798" t="s">
        <v>14</v>
      </c>
      <c r="H798">
        <v>78</v>
      </c>
      <c r="I798" s="10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TRIM(_xlfn.TEXTSPLIT(P798,{"/"}))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9"/>
        <v>109.63157894736841</v>
      </c>
      <c r="G799" t="s">
        <v>20</v>
      </c>
      <c r="H799">
        <v>185</v>
      </c>
      <c r="I799" s="10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TRIM(_xlfn.TEXTSPLIT(P799,{"/"}))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9"/>
        <v>188.47058823529412</v>
      </c>
      <c r="G800" t="s">
        <v>20</v>
      </c>
      <c r="H800">
        <v>121</v>
      </c>
      <c r="I800" s="10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TRIM(_xlfn.TEXTSPLIT(P800,{"/"}))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9"/>
        <v>87.008284023668637</v>
      </c>
      <c r="G801" t="s">
        <v>14</v>
      </c>
      <c r="H801">
        <v>1225</v>
      </c>
      <c r="I801" s="10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TRIM(_xlfn.TEXTSPLIT(P801,{"/"}))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9"/>
        <v>1</v>
      </c>
      <c r="G802" t="s">
        <v>14</v>
      </c>
      <c r="H802">
        <v>1</v>
      </c>
      <c r="I802" s="10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TRIM(_xlfn.TEXTSPLIT(P802,{"/"}))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9"/>
        <v>202.9130434782609</v>
      </c>
      <c r="G803" t="s">
        <v>20</v>
      </c>
      <c r="H803">
        <v>106</v>
      </c>
      <c r="I803" s="10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TRIM(_xlfn.TEXTSPLIT(P803,{"/"}))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9"/>
        <v>197.03225806451613</v>
      </c>
      <c r="G804" t="s">
        <v>20</v>
      </c>
      <c r="H804">
        <v>142</v>
      </c>
      <c r="I804" s="10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TRIM(_xlfn.TEXTSPLIT(P804,{"/"}))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9"/>
        <v>107</v>
      </c>
      <c r="G805" t="s">
        <v>20</v>
      </c>
      <c r="H805">
        <v>233</v>
      </c>
      <c r="I805" s="10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TRIM(_xlfn.TEXTSPLIT(P805,{"/"}))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9"/>
        <v>268.73076923076923</v>
      </c>
      <c r="G806" t="s">
        <v>20</v>
      </c>
      <c r="H806">
        <v>218</v>
      </c>
      <c r="I806" s="10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TRIM(_xlfn.TEXTSPLIT(P806,{"/"}))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9"/>
        <v>50.845360824742272</v>
      </c>
      <c r="G807" t="s">
        <v>14</v>
      </c>
      <c r="H807">
        <v>67</v>
      </c>
      <c r="I807" s="10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TRIM(_xlfn.TEXTSPLIT(P807,{"/"}))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9"/>
        <v>1180.2857142857142</v>
      </c>
      <c r="G808" t="s">
        <v>20</v>
      </c>
      <c r="H808">
        <v>76</v>
      </c>
      <c r="I808" s="10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TRIM(_xlfn.TEXTSPLIT(P808,{"/"}))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9"/>
        <v>264</v>
      </c>
      <c r="G809" t="s">
        <v>20</v>
      </c>
      <c r="H809">
        <v>43</v>
      </c>
      <c r="I809" s="10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TRIM(_xlfn.TEXTSPLIT(P809,{"/"}))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9"/>
        <v>30.44230769230769</v>
      </c>
      <c r="G810" t="s">
        <v>14</v>
      </c>
      <c r="H810">
        <v>19</v>
      </c>
      <c r="I810" s="10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TRIM(_xlfn.TEXTSPLIT(P810,{"/"}))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9"/>
        <v>62.880681818181813</v>
      </c>
      <c r="G811" t="s">
        <v>14</v>
      </c>
      <c r="H811">
        <v>2108</v>
      </c>
      <c r="I811" s="10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TRIM(_xlfn.TEXTSPLIT(P811,{"/"}))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9"/>
        <v>193.125</v>
      </c>
      <c r="G812" t="s">
        <v>20</v>
      </c>
      <c r="H812">
        <v>221</v>
      </c>
      <c r="I812" s="10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TRIM(_xlfn.TEXTSPLIT(P812,{"/"}))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9"/>
        <v>77.102702702702715</v>
      </c>
      <c r="G813" t="s">
        <v>14</v>
      </c>
      <c r="H813">
        <v>679</v>
      </c>
      <c r="I813" s="10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TRIM(_xlfn.TEXTSPLIT(P813,{"/"}))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9"/>
        <v>225.52763819095478</v>
      </c>
      <c r="G814" t="s">
        <v>20</v>
      </c>
      <c r="H814">
        <v>2805</v>
      </c>
      <c r="I814" s="10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TRIM(_xlfn.TEXTSPLIT(P814,{"/"}))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9"/>
        <v>239.40625</v>
      </c>
      <c r="G815" t="s">
        <v>20</v>
      </c>
      <c r="H815">
        <v>68</v>
      </c>
      <c r="I815" s="10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TRIM(_xlfn.TEXTSPLIT(P815,{"/"}))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9"/>
        <v>92.1875</v>
      </c>
      <c r="G816" t="s">
        <v>14</v>
      </c>
      <c r="H816">
        <v>36</v>
      </c>
      <c r="I816" s="10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TRIM(_xlfn.TEXTSPLIT(P816,{"/"}))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9"/>
        <v>130.23333333333335</v>
      </c>
      <c r="G817" t="s">
        <v>20</v>
      </c>
      <c r="H817">
        <v>183</v>
      </c>
      <c r="I817" s="10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TRIM(_xlfn.TEXTSPLIT(P817,{"/"}))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9"/>
        <v>615.21739130434787</v>
      </c>
      <c r="G818" t="s">
        <v>20</v>
      </c>
      <c r="H818">
        <v>133</v>
      </c>
      <c r="I818" s="10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TRIM(_xlfn.TEXTSPLIT(P818,{"/"}))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9"/>
        <v>368.79532163742692</v>
      </c>
      <c r="G819" t="s">
        <v>20</v>
      </c>
      <c r="H819">
        <v>2489</v>
      </c>
      <c r="I819" s="10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TRIM(_xlfn.TEXTSPLIT(P819,{"/"}))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9"/>
        <v>1094.8571428571429</v>
      </c>
      <c r="G820" t="s">
        <v>20</v>
      </c>
      <c r="H820">
        <v>69</v>
      </c>
      <c r="I820" s="10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TRIM(_xlfn.TEXTSPLIT(P820,{"/"}))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9"/>
        <v>50.662921348314605</v>
      </c>
      <c r="G821" t="s">
        <v>14</v>
      </c>
      <c r="H821">
        <v>47</v>
      </c>
      <c r="I821" s="10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TRIM(_xlfn.TEXTSPLIT(P821,{"/"}))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9"/>
        <v>800.6</v>
      </c>
      <c r="G822" t="s">
        <v>20</v>
      </c>
      <c r="H822">
        <v>279</v>
      </c>
      <c r="I822" s="10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TRIM(_xlfn.TEXTSPLIT(P822,{"/"}))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9"/>
        <v>291.28571428571428</v>
      </c>
      <c r="G823" t="s">
        <v>20</v>
      </c>
      <c r="H823">
        <v>210</v>
      </c>
      <c r="I823" s="10">
        <f t="shared" ref="I823:I886" si="52">E823/H823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TRIM(_xlfn.TEXTSPLIT(P823,{"/"}))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9"/>
        <v>349.9666666666667</v>
      </c>
      <c r="G824" t="s">
        <v>20</v>
      </c>
      <c r="H824">
        <v>2100</v>
      </c>
      <c r="I824" s="10">
        <f t="shared" si="52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TRIM(_xlfn.TEXTSPLIT(P824,{"/"}))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9"/>
        <v>357.07317073170731</v>
      </c>
      <c r="G825" t="s">
        <v>20</v>
      </c>
      <c r="H825">
        <v>252</v>
      </c>
      <c r="I825" s="10">
        <f t="shared" si="52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TRIM(_xlfn.TEXTSPLIT(P825,{"/"}))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9"/>
        <v>126.48941176470588</v>
      </c>
      <c r="G826" t="s">
        <v>20</v>
      </c>
      <c r="H826">
        <v>1280</v>
      </c>
      <c r="I826" s="10">
        <f t="shared" si="52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TRIM(_xlfn.TEXTSPLIT(P826,{"/"}))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9"/>
        <v>387.5</v>
      </c>
      <c r="G827" t="s">
        <v>20</v>
      </c>
      <c r="H827">
        <v>157</v>
      </c>
      <c r="I827" s="10">
        <f t="shared" si="52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TRIM(_xlfn.TEXTSPLIT(P827,{"/"}))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9"/>
        <v>457.03571428571428</v>
      </c>
      <c r="G828" t="s">
        <v>20</v>
      </c>
      <c r="H828">
        <v>194</v>
      </c>
      <c r="I828" s="10">
        <f t="shared" si="52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TRIM(_xlfn.TEXTSPLIT(P828,{"/"}))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9"/>
        <v>266.69565217391306</v>
      </c>
      <c r="G829" t="s">
        <v>20</v>
      </c>
      <c r="H829">
        <v>82</v>
      </c>
      <c r="I829" s="10">
        <f t="shared" si="52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TRIM(_xlfn.TEXTSPLIT(P829,{"/"}))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9"/>
        <v>69</v>
      </c>
      <c r="G830" t="s">
        <v>14</v>
      </c>
      <c r="H830">
        <v>70</v>
      </c>
      <c r="I830" s="10">
        <f t="shared" si="52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TRIM(_xlfn.TEXTSPLIT(P830,{"/"}))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9"/>
        <v>51.34375</v>
      </c>
      <c r="G831" t="s">
        <v>14</v>
      </c>
      <c r="H831">
        <v>154</v>
      </c>
      <c r="I831" s="10">
        <f t="shared" si="52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TRIM(_xlfn.TEXTSPLIT(P831,{"/"}))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9"/>
        <v>1.1710526315789473</v>
      </c>
      <c r="G832" t="s">
        <v>14</v>
      </c>
      <c r="H832">
        <v>22</v>
      </c>
      <c r="I832" s="10">
        <f t="shared" si="52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TRIM(_xlfn.TEXTSPLIT(P832,{"/"}))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9"/>
        <v>108.97734294541709</v>
      </c>
      <c r="G833" t="s">
        <v>20</v>
      </c>
      <c r="H833">
        <v>4233</v>
      </c>
      <c r="I833" s="10">
        <f t="shared" si="52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TRIM(_xlfn.TEXTSPLIT(P833,{"/"}))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9"/>
        <v>315.17592592592592</v>
      </c>
      <c r="G834" t="s">
        <v>20</v>
      </c>
      <c r="H834">
        <v>1297</v>
      </c>
      <c r="I834" s="10">
        <f t="shared" si="52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TRIM(_xlfn.TEXTSPLIT(P834,{"/"}))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3">(E835/D835)*100</f>
        <v>157.69117647058823</v>
      </c>
      <c r="G835" t="s">
        <v>20</v>
      </c>
      <c r="H835">
        <v>165</v>
      </c>
      <c r="I835" s="10">
        <f t="shared" si="52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TRIM(_xlfn.TEXTSPLIT(P835,{"/"}))</f>
        <v>publishing</v>
      </c>
      <c r="R835" t="str">
        <v>translations</v>
      </c>
      <c r="S835" s="7">
        <f t="shared" ref="S835:S898" si="54">(((L835/60)/60)/24)+DATE(1970,1,1)</f>
        <v>40588.25</v>
      </c>
      <c r="T835" s="7">
        <f t="shared" ref="T835:T898" si="55">(((M835/60)/60)/24)+DATE(1970,1,1)</f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3"/>
        <v>153.8082191780822</v>
      </c>
      <c r="G836" t="s">
        <v>20</v>
      </c>
      <c r="H836">
        <v>119</v>
      </c>
      <c r="I836" s="10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TRIM(_xlfn.TEXTSPLIT(P836,{"/"}))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3"/>
        <v>89.738979118329468</v>
      </c>
      <c r="G837" t="s">
        <v>14</v>
      </c>
      <c r="H837">
        <v>1758</v>
      </c>
      <c r="I837" s="10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TRIM(_xlfn.TEXTSPLIT(P837,{"/"}))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3"/>
        <v>75.135802469135797</v>
      </c>
      <c r="G838" t="s">
        <v>14</v>
      </c>
      <c r="H838">
        <v>94</v>
      </c>
      <c r="I838" s="10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TRIM(_xlfn.TEXTSPLIT(P838,{"/"}))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3"/>
        <v>852.88135593220341</v>
      </c>
      <c r="G839" t="s">
        <v>20</v>
      </c>
      <c r="H839">
        <v>1797</v>
      </c>
      <c r="I839" s="10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TRIM(_xlfn.TEXTSPLIT(P839,{"/"}))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3"/>
        <v>138.90625</v>
      </c>
      <c r="G840" t="s">
        <v>20</v>
      </c>
      <c r="H840">
        <v>261</v>
      </c>
      <c r="I840" s="10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TRIM(_xlfn.TEXTSPLIT(P840,{"/"}))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3"/>
        <v>190.18181818181819</v>
      </c>
      <c r="G841" t="s">
        <v>20</v>
      </c>
      <c r="H841">
        <v>157</v>
      </c>
      <c r="I841" s="10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TRIM(_xlfn.TEXTSPLIT(P841,{"/"}))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3"/>
        <v>100.24333619948409</v>
      </c>
      <c r="G842" t="s">
        <v>20</v>
      </c>
      <c r="H842">
        <v>3533</v>
      </c>
      <c r="I842" s="10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TRIM(_xlfn.TEXTSPLIT(P842,{"/"}))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3"/>
        <v>142.75824175824175</v>
      </c>
      <c r="G843" t="s">
        <v>20</v>
      </c>
      <c r="H843">
        <v>155</v>
      </c>
      <c r="I843" s="10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TRIM(_xlfn.TEXTSPLIT(P843,{"/"}))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3"/>
        <v>563.13333333333333</v>
      </c>
      <c r="G844" t="s">
        <v>20</v>
      </c>
      <c r="H844">
        <v>132</v>
      </c>
      <c r="I844" s="10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TRIM(_xlfn.TEXTSPLIT(P844,{"/"}))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3"/>
        <v>30.715909090909086</v>
      </c>
      <c r="G845" t="s">
        <v>14</v>
      </c>
      <c r="H845">
        <v>33</v>
      </c>
      <c r="I845" s="10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TRIM(_xlfn.TEXTSPLIT(P845,{"/"}))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3"/>
        <v>99.39772727272728</v>
      </c>
      <c r="G846" t="s">
        <v>74</v>
      </c>
      <c r="H846">
        <v>94</v>
      </c>
      <c r="I846" s="10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TRIM(_xlfn.TEXTSPLIT(P846,{"/"}))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3"/>
        <v>197.54935622317598</v>
      </c>
      <c r="G847" t="s">
        <v>20</v>
      </c>
      <c r="H847">
        <v>1354</v>
      </c>
      <c r="I847" s="10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TRIM(_xlfn.TEXTSPLIT(P847,{"/"}))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3"/>
        <v>508.5</v>
      </c>
      <c r="G848" t="s">
        <v>20</v>
      </c>
      <c r="H848">
        <v>48</v>
      </c>
      <c r="I848" s="10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TRIM(_xlfn.TEXTSPLIT(P848,{"/"}))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3"/>
        <v>237.74468085106383</v>
      </c>
      <c r="G849" t="s">
        <v>20</v>
      </c>
      <c r="H849">
        <v>110</v>
      </c>
      <c r="I849" s="10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TRIM(_xlfn.TEXTSPLIT(P849,{"/"}))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3"/>
        <v>338.46875</v>
      </c>
      <c r="G850" t="s">
        <v>20</v>
      </c>
      <c r="H850">
        <v>172</v>
      </c>
      <c r="I850" s="10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TRIM(_xlfn.TEXTSPLIT(P850,{"/"}))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3"/>
        <v>133.08955223880596</v>
      </c>
      <c r="G851" t="s">
        <v>20</v>
      </c>
      <c r="H851">
        <v>307</v>
      </c>
      <c r="I851" s="10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TRIM(_xlfn.TEXTSPLIT(P851,{"/"}))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3"/>
        <v>1</v>
      </c>
      <c r="G852" t="s">
        <v>14</v>
      </c>
      <c r="H852">
        <v>1</v>
      </c>
      <c r="I852" s="10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TRIM(_xlfn.TEXTSPLIT(P852,{"/"}))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3"/>
        <v>207.79999999999998</v>
      </c>
      <c r="G853" t="s">
        <v>20</v>
      </c>
      <c r="H853">
        <v>160</v>
      </c>
      <c r="I853" s="10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TRIM(_xlfn.TEXTSPLIT(P853,{"/"}))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3"/>
        <v>51.122448979591837</v>
      </c>
      <c r="G854" t="s">
        <v>14</v>
      </c>
      <c r="H854">
        <v>31</v>
      </c>
      <c r="I854" s="10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TRIM(_xlfn.TEXTSPLIT(P854,{"/"}))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3"/>
        <v>652.05847953216369</v>
      </c>
      <c r="G855" t="s">
        <v>20</v>
      </c>
      <c r="H855">
        <v>1467</v>
      </c>
      <c r="I855" s="10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TRIM(_xlfn.TEXTSPLIT(P855,{"/"}))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3"/>
        <v>113.63099415204678</v>
      </c>
      <c r="G856" t="s">
        <v>20</v>
      </c>
      <c r="H856">
        <v>2662</v>
      </c>
      <c r="I856" s="10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TRIM(_xlfn.TEXTSPLIT(P856,{"/"}))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3"/>
        <v>102.37606837606839</v>
      </c>
      <c r="G857" t="s">
        <v>20</v>
      </c>
      <c r="H857">
        <v>452</v>
      </c>
      <c r="I857" s="10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TRIM(_xlfn.TEXTSPLIT(P857,{"/"}))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3"/>
        <v>356.58333333333331</v>
      </c>
      <c r="G858" t="s">
        <v>20</v>
      </c>
      <c r="H858">
        <v>158</v>
      </c>
      <c r="I858" s="10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TRIM(_xlfn.TEXTSPLIT(P858,{"/"}))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3"/>
        <v>139.86792452830187</v>
      </c>
      <c r="G859" t="s">
        <v>20</v>
      </c>
      <c r="H859">
        <v>225</v>
      </c>
      <c r="I859" s="10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TRIM(_xlfn.TEXTSPLIT(P859,{"/"}))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3"/>
        <v>69.45</v>
      </c>
      <c r="G860" t="s">
        <v>14</v>
      </c>
      <c r="H860">
        <v>35</v>
      </c>
      <c r="I860" s="10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TRIM(_xlfn.TEXTSPLIT(P860,{"/"}))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3"/>
        <v>35.534246575342465</v>
      </c>
      <c r="G861" t="s">
        <v>14</v>
      </c>
      <c r="H861">
        <v>63</v>
      </c>
      <c r="I861" s="10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TRIM(_xlfn.TEXTSPLIT(P861,{"/"}))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3"/>
        <v>251.65</v>
      </c>
      <c r="G862" t="s">
        <v>20</v>
      </c>
      <c r="H862">
        <v>65</v>
      </c>
      <c r="I862" s="10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TRIM(_xlfn.TEXTSPLIT(P862,{"/"}))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3"/>
        <v>105.87500000000001</v>
      </c>
      <c r="G863" t="s">
        <v>20</v>
      </c>
      <c r="H863">
        <v>163</v>
      </c>
      <c r="I863" s="10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TRIM(_xlfn.TEXTSPLIT(P863,{"/"}))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3"/>
        <v>187.42857142857144</v>
      </c>
      <c r="G864" t="s">
        <v>20</v>
      </c>
      <c r="H864">
        <v>85</v>
      </c>
      <c r="I864" s="10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TRIM(_xlfn.TEXTSPLIT(P864,{"/"}))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3"/>
        <v>386.78571428571428</v>
      </c>
      <c r="G865" t="s">
        <v>20</v>
      </c>
      <c r="H865">
        <v>217</v>
      </c>
      <c r="I865" s="10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TRIM(_xlfn.TEXTSPLIT(P865,{"/"}))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3"/>
        <v>347.07142857142856</v>
      </c>
      <c r="G866" t="s">
        <v>20</v>
      </c>
      <c r="H866">
        <v>150</v>
      </c>
      <c r="I866" s="10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TRIM(_xlfn.TEXTSPLIT(P866,{"/"}))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3"/>
        <v>185.82098765432099</v>
      </c>
      <c r="G867" t="s">
        <v>20</v>
      </c>
      <c r="H867">
        <v>3272</v>
      </c>
      <c r="I867" s="10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TRIM(_xlfn.TEXTSPLIT(P867,{"/"}))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3"/>
        <v>43.241247264770237</v>
      </c>
      <c r="G868" t="s">
        <v>74</v>
      </c>
      <c r="H868">
        <v>898</v>
      </c>
      <c r="I868" s="10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TRIM(_xlfn.TEXTSPLIT(P868,{"/"}))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3"/>
        <v>162.4375</v>
      </c>
      <c r="G869" t="s">
        <v>20</v>
      </c>
      <c r="H869">
        <v>300</v>
      </c>
      <c r="I869" s="10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TRIM(_xlfn.TEXTSPLIT(P869,{"/"}))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3"/>
        <v>184.84285714285716</v>
      </c>
      <c r="G870" t="s">
        <v>20</v>
      </c>
      <c r="H870">
        <v>126</v>
      </c>
      <c r="I870" s="10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TRIM(_xlfn.TEXTSPLIT(P870,{"/"}))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3"/>
        <v>23.703520691785052</v>
      </c>
      <c r="G871" t="s">
        <v>14</v>
      </c>
      <c r="H871">
        <v>526</v>
      </c>
      <c r="I871" s="10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TRIM(_xlfn.TEXTSPLIT(P871,{"/"}))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3"/>
        <v>89.870129870129873</v>
      </c>
      <c r="G872" t="s">
        <v>14</v>
      </c>
      <c r="H872">
        <v>121</v>
      </c>
      <c r="I872" s="10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TRIM(_xlfn.TEXTSPLIT(P872,{"/"}))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3"/>
        <v>272.6041958041958</v>
      </c>
      <c r="G873" t="s">
        <v>20</v>
      </c>
      <c r="H873">
        <v>2320</v>
      </c>
      <c r="I873" s="10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TRIM(_xlfn.TEXTSPLIT(P873,{"/"}))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3"/>
        <v>170.04255319148936</v>
      </c>
      <c r="G874" t="s">
        <v>20</v>
      </c>
      <c r="H874">
        <v>81</v>
      </c>
      <c r="I874" s="10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TRIM(_xlfn.TEXTSPLIT(P874,{"/"}))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3"/>
        <v>188.28503562945369</v>
      </c>
      <c r="G875" t="s">
        <v>20</v>
      </c>
      <c r="H875">
        <v>1887</v>
      </c>
      <c r="I875" s="10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TRIM(_xlfn.TEXTSPLIT(P875,{"/"}))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3"/>
        <v>346.93532338308455</v>
      </c>
      <c r="G876" t="s">
        <v>20</v>
      </c>
      <c r="H876">
        <v>4358</v>
      </c>
      <c r="I876" s="10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TRIM(_xlfn.TEXTSPLIT(P876,{"/"}))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3"/>
        <v>69.177215189873422</v>
      </c>
      <c r="G877" t="s">
        <v>14</v>
      </c>
      <c r="H877">
        <v>67</v>
      </c>
      <c r="I877" s="10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TRIM(_xlfn.TEXTSPLIT(P877,{"/"}))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3"/>
        <v>25.433734939759034</v>
      </c>
      <c r="G878" t="s">
        <v>14</v>
      </c>
      <c r="H878">
        <v>57</v>
      </c>
      <c r="I878" s="10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TRIM(_xlfn.TEXTSPLIT(P878,{"/"}))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3"/>
        <v>77.400977995110026</v>
      </c>
      <c r="G879" t="s">
        <v>14</v>
      </c>
      <c r="H879">
        <v>1229</v>
      </c>
      <c r="I879" s="10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TRIM(_xlfn.TEXTSPLIT(P879,{"/"}))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3"/>
        <v>37.481481481481481</v>
      </c>
      <c r="G880" t="s">
        <v>14</v>
      </c>
      <c r="H880">
        <v>12</v>
      </c>
      <c r="I880" s="10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TRIM(_xlfn.TEXTSPLIT(P880,{"/"}))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1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3"/>
        <v>543.79999999999995</v>
      </c>
      <c r="G881" t="s">
        <v>20</v>
      </c>
      <c r="H881">
        <v>53</v>
      </c>
      <c r="I881" s="10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TRIM(_xlfn.TEXTSPLIT(P881,{"/"}))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1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3"/>
        <v>228.52189349112427</v>
      </c>
      <c r="G882" t="s">
        <v>20</v>
      </c>
      <c r="H882">
        <v>2414</v>
      </c>
      <c r="I882" s="10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TRIM(_xlfn.TEXTSPLIT(P882,{"/"}))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1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3"/>
        <v>38.948339483394832</v>
      </c>
      <c r="G883" t="s">
        <v>14</v>
      </c>
      <c r="H883">
        <v>452</v>
      </c>
      <c r="I883" s="10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TRIM(_xlfn.TEXTSPLIT(P883,{"/"}))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1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3"/>
        <v>370</v>
      </c>
      <c r="G884" t="s">
        <v>20</v>
      </c>
      <c r="H884">
        <v>80</v>
      </c>
      <c r="I884" s="10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TRIM(_xlfn.TEXTSPLIT(P884,{"/"}))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1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3"/>
        <v>237.91176470588232</v>
      </c>
      <c r="G885" t="s">
        <v>20</v>
      </c>
      <c r="H885">
        <v>193</v>
      </c>
      <c r="I885" s="10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TRIM(_xlfn.TEXTSPLIT(P885,{"/"}))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1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3"/>
        <v>64.036299765807954</v>
      </c>
      <c r="G886" t="s">
        <v>14</v>
      </c>
      <c r="H886">
        <v>1886</v>
      </c>
      <c r="I886" s="10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TRIM(_xlfn.TEXTSPLIT(P886,{"/"}))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1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3"/>
        <v>118.27777777777777</v>
      </c>
      <c r="G887" t="s">
        <v>20</v>
      </c>
      <c r="H887">
        <v>52</v>
      </c>
      <c r="I887" s="10">
        <f t="shared" ref="I887:I950" si="56">E887/H887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TRIM(_xlfn.TEXTSPLIT(P887,{"/"}))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1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3"/>
        <v>84.824037184594957</v>
      </c>
      <c r="G888" t="s">
        <v>14</v>
      </c>
      <c r="H888">
        <v>1825</v>
      </c>
      <c r="I888" s="10">
        <f t="shared" si="56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TRIM(_xlfn.TEXTSPLIT(P888,{"/"}))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1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3"/>
        <v>29.346153846153843</v>
      </c>
      <c r="G889" t="s">
        <v>14</v>
      </c>
      <c r="H889">
        <v>31</v>
      </c>
      <c r="I889" s="10">
        <f t="shared" si="56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TRIM(_xlfn.TEXTSPLIT(P889,{"/"}))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1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3"/>
        <v>209.89655172413794</v>
      </c>
      <c r="G890" t="s">
        <v>20</v>
      </c>
      <c r="H890">
        <v>290</v>
      </c>
      <c r="I890" s="10">
        <f t="shared" si="56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TRIM(_xlfn.TEXTSPLIT(P890,{"/"}))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1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3"/>
        <v>169.78571428571431</v>
      </c>
      <c r="G891" t="s">
        <v>20</v>
      </c>
      <c r="H891">
        <v>122</v>
      </c>
      <c r="I891" s="10">
        <f t="shared" si="56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TRIM(_xlfn.TEXTSPLIT(P891,{"/"}))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1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3"/>
        <v>115.95907738095239</v>
      </c>
      <c r="G892" t="s">
        <v>20</v>
      </c>
      <c r="H892">
        <v>1470</v>
      </c>
      <c r="I892" s="10">
        <f t="shared" si="56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TRIM(_xlfn.TEXTSPLIT(P892,{"/"}))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1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3"/>
        <v>258.59999999999997</v>
      </c>
      <c r="G893" t="s">
        <v>20</v>
      </c>
      <c r="H893">
        <v>165</v>
      </c>
      <c r="I893" s="10">
        <f t="shared" si="56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TRIM(_xlfn.TEXTSPLIT(P893,{"/"}))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  <c r="U893" t="s">
        <v>2035</v>
      </c>
    </row>
    <row r="894" spans="1:21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3"/>
        <v>230.58333333333331</v>
      </c>
      <c r="G894" t="s">
        <v>20</v>
      </c>
      <c r="H894">
        <v>182</v>
      </c>
      <c r="I894" s="10">
        <f t="shared" si="56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TRIM(_xlfn.TEXTSPLIT(P894,{"/"}))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1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3"/>
        <v>128.21428571428572</v>
      </c>
      <c r="G895" t="s">
        <v>20</v>
      </c>
      <c r="H895">
        <v>199</v>
      </c>
      <c r="I895" s="10">
        <f t="shared" si="56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TRIM(_xlfn.TEXTSPLIT(P895,{"/"}))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1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3"/>
        <v>188.70588235294116</v>
      </c>
      <c r="G896" t="s">
        <v>20</v>
      </c>
      <c r="H896">
        <v>56</v>
      </c>
      <c r="I896" s="10">
        <f t="shared" si="56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TRIM(_xlfn.TEXTSPLIT(P896,{"/"}))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3"/>
        <v>6.9511889862327907</v>
      </c>
      <c r="G897" t="s">
        <v>14</v>
      </c>
      <c r="H897">
        <v>107</v>
      </c>
      <c r="I897" s="10">
        <f t="shared" si="56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TRIM(_xlfn.TEXTSPLIT(P897,{"/"}))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3"/>
        <v>774.43434343434342</v>
      </c>
      <c r="G898" t="s">
        <v>20</v>
      </c>
      <c r="H898">
        <v>1460</v>
      </c>
      <c r="I898" s="10">
        <f t="shared" si="56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TRIM(_xlfn.TEXTSPLIT(P898,{"/"}))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7">(E899/D899)*100</f>
        <v>27.693181818181817</v>
      </c>
      <c r="G899" t="s">
        <v>14</v>
      </c>
      <c r="H899">
        <v>27</v>
      </c>
      <c r="I899" s="10">
        <f t="shared" si="56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TRIM(_xlfn.TEXTSPLIT(P899,{"/"}))</f>
        <v>theater</v>
      </c>
      <c r="R899" t="str">
        <v>plays</v>
      </c>
      <c r="S899" s="7">
        <f t="shared" ref="S899:S962" si="58">(((L899/60)/60)/24)+DATE(1970,1,1)</f>
        <v>43583.208333333328</v>
      </c>
      <c r="T899" s="7">
        <f t="shared" ref="T899:T962" si="59">(((M899/60)/60)/24)+DATE(1970,1,1)</f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7"/>
        <v>52.479620323841424</v>
      </c>
      <c r="G900" t="s">
        <v>14</v>
      </c>
      <c r="H900">
        <v>1221</v>
      </c>
      <c r="I900" s="10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TRIM(_xlfn.TEXTSPLIT(P900,{"/"}))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7"/>
        <v>407.09677419354841</v>
      </c>
      <c r="G901" t="s">
        <v>20</v>
      </c>
      <c r="H901">
        <v>123</v>
      </c>
      <c r="I901" s="10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TRIM(_xlfn.TEXTSPLIT(P901,{"/"}))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7"/>
        <v>2</v>
      </c>
      <c r="G902" t="s">
        <v>14</v>
      </c>
      <c r="H902">
        <v>1</v>
      </c>
      <c r="I902" s="10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TRIM(_xlfn.TEXTSPLIT(P902,{"/"}))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7"/>
        <v>156.17857142857144</v>
      </c>
      <c r="G903" t="s">
        <v>20</v>
      </c>
      <c r="H903">
        <v>159</v>
      </c>
      <c r="I903" s="10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TRIM(_xlfn.TEXTSPLIT(P903,{"/"}))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7"/>
        <v>252.42857142857144</v>
      </c>
      <c r="G904" t="s">
        <v>20</v>
      </c>
      <c r="H904">
        <v>110</v>
      </c>
      <c r="I904" s="10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TRIM(_xlfn.TEXTSPLIT(P904,{"/"}))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7"/>
        <v>1.729268292682927</v>
      </c>
      <c r="G905" s="4" t="s">
        <v>47</v>
      </c>
      <c r="H905">
        <v>14</v>
      </c>
      <c r="I905" s="10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TRIM(_xlfn.TEXTSPLIT(P905,{"/"}))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7"/>
        <v>12.230769230769232</v>
      </c>
      <c r="G906" t="s">
        <v>14</v>
      </c>
      <c r="H906">
        <v>16</v>
      </c>
      <c r="I906" s="10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TRIM(_xlfn.TEXTSPLIT(P906,{"/"}))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7"/>
        <v>163.98734177215189</v>
      </c>
      <c r="G907" t="s">
        <v>20</v>
      </c>
      <c r="H907">
        <v>236</v>
      </c>
      <c r="I907" s="10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TRIM(_xlfn.TEXTSPLIT(P907,{"/"}))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7"/>
        <v>162.98181818181817</v>
      </c>
      <c r="G908" t="s">
        <v>20</v>
      </c>
      <c r="H908">
        <v>191</v>
      </c>
      <c r="I908" s="10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TRIM(_xlfn.TEXTSPLIT(P908,{"/"}))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7"/>
        <v>20.252747252747252</v>
      </c>
      <c r="G909" t="s">
        <v>14</v>
      </c>
      <c r="H909">
        <v>41</v>
      </c>
      <c r="I909" s="10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TRIM(_xlfn.TEXTSPLIT(P909,{"/"}))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7"/>
        <v>319.24083769633506</v>
      </c>
      <c r="G910" t="s">
        <v>20</v>
      </c>
      <c r="H910">
        <v>3934</v>
      </c>
      <c r="I910" s="10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TRIM(_xlfn.TEXTSPLIT(P910,{"/"}))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7"/>
        <v>478.94444444444446</v>
      </c>
      <c r="G911" t="s">
        <v>20</v>
      </c>
      <c r="H911">
        <v>80</v>
      </c>
      <c r="I911" s="10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TRIM(_xlfn.TEXTSPLIT(P911,{"/"}))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7"/>
        <v>19.556634304207122</v>
      </c>
      <c r="G912" t="s">
        <v>74</v>
      </c>
      <c r="H912">
        <v>296</v>
      </c>
      <c r="I912" s="10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TRIM(_xlfn.TEXTSPLIT(P912,{"/"}))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7"/>
        <v>198.94827586206895</v>
      </c>
      <c r="G913" t="s">
        <v>20</v>
      </c>
      <c r="H913">
        <v>462</v>
      </c>
      <c r="I913" s="10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TRIM(_xlfn.TEXTSPLIT(P913,{"/"}))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7"/>
        <v>795</v>
      </c>
      <c r="G914" t="s">
        <v>20</v>
      </c>
      <c r="H914">
        <v>179</v>
      </c>
      <c r="I914" s="10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TRIM(_xlfn.TEXTSPLIT(P914,{"/"}))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7"/>
        <v>50.621082621082621</v>
      </c>
      <c r="G915" t="s">
        <v>14</v>
      </c>
      <c r="H915">
        <v>523</v>
      </c>
      <c r="I915" s="10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TRIM(_xlfn.TEXTSPLIT(P915,{"/"}))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7"/>
        <v>57.4375</v>
      </c>
      <c r="G916" t="s">
        <v>14</v>
      </c>
      <c r="H916">
        <v>141</v>
      </c>
      <c r="I916" s="10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TRIM(_xlfn.TEXTSPLIT(P916,{"/"}))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7"/>
        <v>155.62827640984909</v>
      </c>
      <c r="G917" t="s">
        <v>20</v>
      </c>
      <c r="H917">
        <v>1866</v>
      </c>
      <c r="I917" s="10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TRIM(_xlfn.TEXTSPLIT(P917,{"/"}))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7"/>
        <v>36.297297297297298</v>
      </c>
      <c r="G918" t="s">
        <v>14</v>
      </c>
      <c r="H918">
        <v>52</v>
      </c>
      <c r="I918" s="10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TRIM(_xlfn.TEXTSPLIT(P918,{"/"}))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7"/>
        <v>58.25</v>
      </c>
      <c r="G919" s="4" t="s">
        <v>47</v>
      </c>
      <c r="H919">
        <v>27</v>
      </c>
      <c r="I919" s="10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TRIM(_xlfn.TEXTSPLIT(P919,{"/"}))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7"/>
        <v>237.39473684210526</v>
      </c>
      <c r="G920" t="s">
        <v>20</v>
      </c>
      <c r="H920">
        <v>156</v>
      </c>
      <c r="I920" s="10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TRIM(_xlfn.TEXTSPLIT(P920,{"/"}))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7"/>
        <v>58.75</v>
      </c>
      <c r="G921" t="s">
        <v>14</v>
      </c>
      <c r="H921">
        <v>225</v>
      </c>
      <c r="I921" s="10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TRIM(_xlfn.TEXTSPLIT(P921,{"/"}))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7"/>
        <v>182.56603773584905</v>
      </c>
      <c r="G922" t="s">
        <v>20</v>
      </c>
      <c r="H922">
        <v>255</v>
      </c>
      <c r="I922" s="10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TRIM(_xlfn.TEXTSPLIT(P922,{"/"}))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7"/>
        <v>0.75436408977556113</v>
      </c>
      <c r="G923" t="s">
        <v>14</v>
      </c>
      <c r="H923">
        <v>38</v>
      </c>
      <c r="I923" s="10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TRIM(_xlfn.TEXTSPLIT(P923,{"/"}))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7"/>
        <v>175.95330739299609</v>
      </c>
      <c r="G924" t="s">
        <v>20</v>
      </c>
      <c r="H924">
        <v>2261</v>
      </c>
      <c r="I924" s="10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TRIM(_xlfn.TEXTSPLIT(P924,{"/"}))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7"/>
        <v>237.88235294117646</v>
      </c>
      <c r="G925" t="s">
        <v>20</v>
      </c>
      <c r="H925">
        <v>40</v>
      </c>
      <c r="I925" s="10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TRIM(_xlfn.TEXTSPLIT(P925,{"/"}))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7"/>
        <v>488.05076142131981</v>
      </c>
      <c r="G926" t="s">
        <v>20</v>
      </c>
      <c r="H926">
        <v>2289</v>
      </c>
      <c r="I926" s="10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TRIM(_xlfn.TEXTSPLIT(P926,{"/"}))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7"/>
        <v>224.06666666666669</v>
      </c>
      <c r="G927" t="s">
        <v>20</v>
      </c>
      <c r="H927">
        <v>65</v>
      </c>
      <c r="I927" s="10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TRIM(_xlfn.TEXTSPLIT(P927,{"/"}))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7"/>
        <v>18.126436781609197</v>
      </c>
      <c r="G928" t="s">
        <v>14</v>
      </c>
      <c r="H928">
        <v>15</v>
      </c>
      <c r="I928" s="10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TRIM(_xlfn.TEXTSPLIT(P928,{"/"}))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7"/>
        <v>45.847222222222221</v>
      </c>
      <c r="G929" t="s">
        <v>14</v>
      </c>
      <c r="H929">
        <v>37</v>
      </c>
      <c r="I929" s="10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TRIM(_xlfn.TEXTSPLIT(P929,{"/"}))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7"/>
        <v>117.31541218637993</v>
      </c>
      <c r="G930" t="s">
        <v>20</v>
      </c>
      <c r="H930">
        <v>3777</v>
      </c>
      <c r="I930" s="10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TRIM(_xlfn.TEXTSPLIT(P930,{"/"}))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7"/>
        <v>217.30909090909088</v>
      </c>
      <c r="G931" t="s">
        <v>20</v>
      </c>
      <c r="H931">
        <v>184</v>
      </c>
      <c r="I931" s="10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TRIM(_xlfn.TEXTSPLIT(P931,{"/"}))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7"/>
        <v>112.28571428571428</v>
      </c>
      <c r="G932" t="s">
        <v>20</v>
      </c>
      <c r="H932">
        <v>85</v>
      </c>
      <c r="I932" s="10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TRIM(_xlfn.TEXTSPLIT(P932,{"/"}))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7"/>
        <v>72.51898734177216</v>
      </c>
      <c r="G933" t="s">
        <v>14</v>
      </c>
      <c r="H933">
        <v>112</v>
      </c>
      <c r="I933" s="10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TRIM(_xlfn.TEXTSPLIT(P933,{"/"}))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7"/>
        <v>212.30434782608697</v>
      </c>
      <c r="G934" t="s">
        <v>20</v>
      </c>
      <c r="H934">
        <v>144</v>
      </c>
      <c r="I934" s="10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TRIM(_xlfn.TEXTSPLIT(P934,{"/"}))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7"/>
        <v>239.74657534246577</v>
      </c>
      <c r="G935" t="s">
        <v>20</v>
      </c>
      <c r="H935">
        <v>1902</v>
      </c>
      <c r="I935" s="10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TRIM(_xlfn.TEXTSPLIT(P935,{"/"}))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7"/>
        <v>181.93548387096774</v>
      </c>
      <c r="G936" t="s">
        <v>20</v>
      </c>
      <c r="H936">
        <v>105</v>
      </c>
      <c r="I936" s="10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TRIM(_xlfn.TEXTSPLIT(P936,{"/"}))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7"/>
        <v>164.13114754098362</v>
      </c>
      <c r="G937" t="s">
        <v>20</v>
      </c>
      <c r="H937">
        <v>132</v>
      </c>
      <c r="I937" s="10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TRIM(_xlfn.TEXTSPLIT(P937,{"/"}))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7"/>
        <v>1.6375968992248062</v>
      </c>
      <c r="G938" t="s">
        <v>14</v>
      </c>
      <c r="H938">
        <v>21</v>
      </c>
      <c r="I938" s="10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TRIM(_xlfn.TEXTSPLIT(P938,{"/"}))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7"/>
        <v>49.64385964912281</v>
      </c>
      <c r="G939" t="s">
        <v>74</v>
      </c>
      <c r="H939">
        <v>976</v>
      </c>
      <c r="I939" s="10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TRIM(_xlfn.TEXTSPLIT(P939,{"/"}))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7"/>
        <v>109.70652173913042</v>
      </c>
      <c r="G940" t="s">
        <v>20</v>
      </c>
      <c r="H940">
        <v>96</v>
      </c>
      <c r="I940" s="10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TRIM(_xlfn.TEXTSPLIT(P940,{"/"}))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7"/>
        <v>49.217948717948715</v>
      </c>
      <c r="G941" t="s">
        <v>14</v>
      </c>
      <c r="H941">
        <v>67</v>
      </c>
      <c r="I941" s="10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TRIM(_xlfn.TEXTSPLIT(P941,{"/"}))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7"/>
        <v>62.232323232323225</v>
      </c>
      <c r="G942" s="4" t="s">
        <v>47</v>
      </c>
      <c r="H942">
        <v>66</v>
      </c>
      <c r="I942" s="10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TRIM(_xlfn.TEXTSPLIT(P942,{"/"}))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7"/>
        <v>13.05813953488372</v>
      </c>
      <c r="G943" t="s">
        <v>14</v>
      </c>
      <c r="H943">
        <v>78</v>
      </c>
      <c r="I943" s="10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TRIM(_xlfn.TEXTSPLIT(P943,{"/"}))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7"/>
        <v>64.635416666666671</v>
      </c>
      <c r="G944" t="s">
        <v>14</v>
      </c>
      <c r="H944">
        <v>67</v>
      </c>
      <c r="I944" s="10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TRIM(_xlfn.TEXTSPLIT(P944,{"/"}))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7"/>
        <v>159.58666666666667</v>
      </c>
      <c r="G945" t="s">
        <v>20</v>
      </c>
      <c r="H945">
        <v>114</v>
      </c>
      <c r="I945" s="10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TRIM(_xlfn.TEXTSPLIT(P945,{"/"}))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7"/>
        <v>81.42</v>
      </c>
      <c r="G946" t="s">
        <v>14</v>
      </c>
      <c r="H946">
        <v>263</v>
      </c>
      <c r="I946" s="10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TRIM(_xlfn.TEXTSPLIT(P946,{"/"}))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7"/>
        <v>32.444767441860463</v>
      </c>
      <c r="G947" t="s">
        <v>14</v>
      </c>
      <c r="H947">
        <v>1691</v>
      </c>
      <c r="I947" s="10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TRIM(_xlfn.TEXTSPLIT(P947,{"/"}))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7"/>
        <v>9.9141184124918666</v>
      </c>
      <c r="G948" t="s">
        <v>14</v>
      </c>
      <c r="H948">
        <v>181</v>
      </c>
      <c r="I948" s="10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TRIM(_xlfn.TEXTSPLIT(P948,{"/"}))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7"/>
        <v>26.694444444444443</v>
      </c>
      <c r="G949" t="s">
        <v>14</v>
      </c>
      <c r="H949">
        <v>13</v>
      </c>
      <c r="I949" s="10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TRIM(_xlfn.TEXTSPLIT(P949,{"/"}))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7"/>
        <v>62.957446808510639</v>
      </c>
      <c r="G950" t="s">
        <v>74</v>
      </c>
      <c r="H950">
        <v>160</v>
      </c>
      <c r="I950" s="10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TRIM(_xlfn.TEXTSPLIT(P950,{"/"}))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7"/>
        <v>161.35593220338984</v>
      </c>
      <c r="G951" t="s">
        <v>20</v>
      </c>
      <c r="H951">
        <v>203</v>
      </c>
      <c r="I951" s="10">
        <f t="shared" ref="I951:I1001" si="60">E951/H951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TRIM(_xlfn.TEXTSPLIT(P951,{"/"}))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7"/>
        <v>5</v>
      </c>
      <c r="G952" t="s">
        <v>14</v>
      </c>
      <c r="H952">
        <v>1</v>
      </c>
      <c r="I952" s="10">
        <f t="shared" si="60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TRIM(_xlfn.TEXTSPLIT(P952,{"/"}))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7"/>
        <v>1096.9379310344827</v>
      </c>
      <c r="G953" t="s">
        <v>20</v>
      </c>
      <c r="H953">
        <v>1559</v>
      </c>
      <c r="I953" s="10">
        <f t="shared" si="60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TRIM(_xlfn.TEXTSPLIT(P953,{"/"}))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7"/>
        <v>70.094158075601371</v>
      </c>
      <c r="G954" t="s">
        <v>74</v>
      </c>
      <c r="H954">
        <v>2266</v>
      </c>
      <c r="I954" s="10">
        <f t="shared" si="60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TRIM(_xlfn.TEXTSPLIT(P954,{"/"}))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7"/>
        <v>60</v>
      </c>
      <c r="G955" t="s">
        <v>14</v>
      </c>
      <c r="H955">
        <v>21</v>
      </c>
      <c r="I955" s="10">
        <f t="shared" si="60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TRIM(_xlfn.TEXTSPLIT(P955,{"/"}))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7"/>
        <v>367.0985915492958</v>
      </c>
      <c r="G956" t="s">
        <v>20</v>
      </c>
      <c r="H956">
        <v>1548</v>
      </c>
      <c r="I956" s="10">
        <f t="shared" si="60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TRIM(_xlfn.TEXTSPLIT(P956,{"/"}))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7"/>
        <v>1109</v>
      </c>
      <c r="G957" t="s">
        <v>20</v>
      </c>
      <c r="H957">
        <v>80</v>
      </c>
      <c r="I957" s="10">
        <f t="shared" si="60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TRIM(_xlfn.TEXTSPLIT(P957,{"/"}))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7"/>
        <v>19.028784648187631</v>
      </c>
      <c r="G958" t="s">
        <v>14</v>
      </c>
      <c r="H958">
        <v>830</v>
      </c>
      <c r="I958" s="10">
        <f t="shared" si="60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TRIM(_xlfn.TEXTSPLIT(P958,{"/"}))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7"/>
        <v>126.87755102040816</v>
      </c>
      <c r="G959" t="s">
        <v>20</v>
      </c>
      <c r="H959">
        <v>131</v>
      </c>
      <c r="I959" s="10">
        <f t="shared" si="60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TRIM(_xlfn.TEXTSPLIT(P959,{"/"}))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7"/>
        <v>734.63636363636363</v>
      </c>
      <c r="G960" t="s">
        <v>20</v>
      </c>
      <c r="H960">
        <v>112</v>
      </c>
      <c r="I960" s="10">
        <f t="shared" si="60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TRIM(_xlfn.TEXTSPLIT(P960,{"/"}))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7"/>
        <v>4.5731034482758623</v>
      </c>
      <c r="G961" t="s">
        <v>14</v>
      </c>
      <c r="H961">
        <v>130</v>
      </c>
      <c r="I961" s="10">
        <f t="shared" si="60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TRIM(_xlfn.TEXTSPLIT(P961,{"/"}))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7"/>
        <v>85.054545454545448</v>
      </c>
      <c r="G962" t="s">
        <v>14</v>
      </c>
      <c r="H962">
        <v>55</v>
      </c>
      <c r="I962" s="10">
        <f t="shared" si="60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TRIM(_xlfn.TEXTSPLIT(P962,{"/"}))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1">(E963/D963)*100</f>
        <v>119.29824561403508</v>
      </c>
      <c r="G963" t="s">
        <v>20</v>
      </c>
      <c r="H963">
        <v>155</v>
      </c>
      <c r="I963" s="10">
        <f t="shared" si="60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TRIM(_xlfn.TEXTSPLIT(P963,{"/"}))</f>
        <v>publishing</v>
      </c>
      <c r="R963" t="str">
        <v>translations</v>
      </c>
      <c r="S963" s="7">
        <f t="shared" ref="S963:S1001" si="62">(((L963/60)/60)/24)+DATE(1970,1,1)</f>
        <v>40591.25</v>
      </c>
      <c r="T963" s="7">
        <f t="shared" ref="T963:T1001" si="63">(((M963/60)/60)/24)+DATE(1970,1,1)</f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1"/>
        <v>296.02777777777777</v>
      </c>
      <c r="G964" t="s">
        <v>20</v>
      </c>
      <c r="H964">
        <v>266</v>
      </c>
      <c r="I964" s="10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TRIM(_xlfn.TEXTSPLIT(P964,{"/"}))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1"/>
        <v>84.694915254237287</v>
      </c>
      <c r="G965" t="s">
        <v>14</v>
      </c>
      <c r="H965">
        <v>114</v>
      </c>
      <c r="I965" s="10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TRIM(_xlfn.TEXTSPLIT(P965,{"/"}))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1"/>
        <v>355.7837837837838</v>
      </c>
      <c r="G966" t="s">
        <v>20</v>
      </c>
      <c r="H966">
        <v>155</v>
      </c>
      <c r="I966" s="10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TRIM(_xlfn.TEXTSPLIT(P966,{"/"}))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1"/>
        <v>386.40909090909093</v>
      </c>
      <c r="G967" t="s">
        <v>20</v>
      </c>
      <c r="H967">
        <v>207</v>
      </c>
      <c r="I967" s="10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TRIM(_xlfn.TEXTSPLIT(P967,{"/"}))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1"/>
        <v>792.23529411764707</v>
      </c>
      <c r="G968" t="s">
        <v>20</v>
      </c>
      <c r="H968">
        <v>245</v>
      </c>
      <c r="I968" s="10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TRIM(_xlfn.TEXTSPLIT(P968,{"/"}))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1"/>
        <v>137.03393665158373</v>
      </c>
      <c r="G969" t="s">
        <v>20</v>
      </c>
      <c r="H969">
        <v>1573</v>
      </c>
      <c r="I969" s="10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TRIM(_xlfn.TEXTSPLIT(P969,{"/"}))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1"/>
        <v>338.20833333333337</v>
      </c>
      <c r="G970" t="s">
        <v>20</v>
      </c>
      <c r="H970">
        <v>114</v>
      </c>
      <c r="I970" s="10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TRIM(_xlfn.TEXTSPLIT(P970,{"/"}))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1"/>
        <v>108.22784810126582</v>
      </c>
      <c r="G971" t="s">
        <v>20</v>
      </c>
      <c r="H971">
        <v>93</v>
      </c>
      <c r="I971" s="10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TRIM(_xlfn.TEXTSPLIT(P971,{"/"}))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1"/>
        <v>60.757639620653315</v>
      </c>
      <c r="G972" t="s">
        <v>14</v>
      </c>
      <c r="H972">
        <v>594</v>
      </c>
      <c r="I972" s="10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TRIM(_xlfn.TEXTSPLIT(P972,{"/"}))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1"/>
        <v>27.725490196078432</v>
      </c>
      <c r="G973" t="s">
        <v>14</v>
      </c>
      <c r="H973">
        <v>24</v>
      </c>
      <c r="I973" s="10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TRIM(_xlfn.TEXTSPLIT(P973,{"/"}))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1"/>
        <v>228.3934426229508</v>
      </c>
      <c r="G974" t="s">
        <v>20</v>
      </c>
      <c r="H974">
        <v>1681</v>
      </c>
      <c r="I974" s="10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TRIM(_xlfn.TEXTSPLIT(P974,{"/"}))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1"/>
        <v>21.615194054500414</v>
      </c>
      <c r="G975" t="s">
        <v>14</v>
      </c>
      <c r="H975">
        <v>252</v>
      </c>
      <c r="I975" s="10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TRIM(_xlfn.TEXTSPLIT(P975,{"/"}))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1"/>
        <v>373.875</v>
      </c>
      <c r="G976" t="s">
        <v>20</v>
      </c>
      <c r="H976">
        <v>32</v>
      </c>
      <c r="I976" s="10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TRIM(_xlfn.TEXTSPLIT(P976,{"/"}))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1"/>
        <v>154.92592592592592</v>
      </c>
      <c r="G977" t="s">
        <v>20</v>
      </c>
      <c r="H977">
        <v>135</v>
      </c>
      <c r="I977" s="10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TRIM(_xlfn.TEXTSPLIT(P977,{"/"}))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1"/>
        <v>322.14999999999998</v>
      </c>
      <c r="G978" t="s">
        <v>20</v>
      </c>
      <c r="H978">
        <v>140</v>
      </c>
      <c r="I978" s="10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TRIM(_xlfn.TEXTSPLIT(P978,{"/"}))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1"/>
        <v>73.957142857142856</v>
      </c>
      <c r="G979" t="s">
        <v>14</v>
      </c>
      <c r="H979">
        <v>67</v>
      </c>
      <c r="I979" s="10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TRIM(_xlfn.TEXTSPLIT(P979,{"/"}))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1"/>
        <v>864.1</v>
      </c>
      <c r="G980" t="s">
        <v>20</v>
      </c>
      <c r="H980">
        <v>92</v>
      </c>
      <c r="I980" s="10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TRIM(_xlfn.TEXTSPLIT(P980,{"/"}))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1"/>
        <v>143.26245847176079</v>
      </c>
      <c r="G981" t="s">
        <v>20</v>
      </c>
      <c r="H981">
        <v>1015</v>
      </c>
      <c r="I981" s="10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TRIM(_xlfn.TEXTSPLIT(P981,{"/"}))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1"/>
        <v>40.281762295081968</v>
      </c>
      <c r="G982" t="s">
        <v>14</v>
      </c>
      <c r="H982">
        <v>742</v>
      </c>
      <c r="I982" s="10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TRIM(_xlfn.TEXTSPLIT(P982,{"/"}))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1"/>
        <v>178.22388059701493</v>
      </c>
      <c r="G983" t="s">
        <v>20</v>
      </c>
      <c r="H983">
        <v>323</v>
      </c>
      <c r="I983" s="10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TRIM(_xlfn.TEXTSPLIT(P983,{"/"}))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1"/>
        <v>84.930555555555557</v>
      </c>
      <c r="G984" t="s">
        <v>14</v>
      </c>
      <c r="H984">
        <v>75</v>
      </c>
      <c r="I984" s="10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TRIM(_xlfn.TEXTSPLIT(P984,{"/"}))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1"/>
        <v>145.93648334624322</v>
      </c>
      <c r="G985" t="s">
        <v>20</v>
      </c>
      <c r="H985">
        <v>2326</v>
      </c>
      <c r="I985" s="10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TRIM(_xlfn.TEXTSPLIT(P985,{"/"}))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1"/>
        <v>152.46153846153848</v>
      </c>
      <c r="G986" t="s">
        <v>20</v>
      </c>
      <c r="H986">
        <v>381</v>
      </c>
      <c r="I986" s="10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TRIM(_xlfn.TEXTSPLIT(P986,{"/"}))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1"/>
        <v>67.129542790152414</v>
      </c>
      <c r="G987" t="s">
        <v>14</v>
      </c>
      <c r="H987">
        <v>4405</v>
      </c>
      <c r="I987" s="10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TRIM(_xlfn.TEXTSPLIT(P987,{"/"}))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1"/>
        <v>40.307692307692307</v>
      </c>
      <c r="G988" t="s">
        <v>14</v>
      </c>
      <c r="H988">
        <v>92</v>
      </c>
      <c r="I988" s="10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TRIM(_xlfn.TEXTSPLIT(P988,{"/"}))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1"/>
        <v>216.79032258064518</v>
      </c>
      <c r="G989" t="s">
        <v>20</v>
      </c>
      <c r="H989">
        <v>480</v>
      </c>
      <c r="I989" s="10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TRIM(_xlfn.TEXTSPLIT(P989,{"/"}))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1"/>
        <v>52.117021276595743</v>
      </c>
      <c r="G990" t="s">
        <v>14</v>
      </c>
      <c r="H990">
        <v>64</v>
      </c>
      <c r="I990" s="10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TRIM(_xlfn.TEXTSPLIT(P990,{"/"}))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1"/>
        <v>499.58333333333337</v>
      </c>
      <c r="G991" t="s">
        <v>20</v>
      </c>
      <c r="H991">
        <v>226</v>
      </c>
      <c r="I991" s="10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TRIM(_xlfn.TEXTSPLIT(P991,{"/"}))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1"/>
        <v>87.679487179487182</v>
      </c>
      <c r="G992" t="s">
        <v>14</v>
      </c>
      <c r="H992">
        <v>64</v>
      </c>
      <c r="I992" s="10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TRIM(_xlfn.TEXTSPLIT(P992,{"/"}))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1"/>
        <v>113.17346938775511</v>
      </c>
      <c r="G993" t="s">
        <v>20</v>
      </c>
      <c r="H993">
        <v>241</v>
      </c>
      <c r="I993" s="10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TRIM(_xlfn.TEXTSPLIT(P993,{"/"}))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1"/>
        <v>426.54838709677421</v>
      </c>
      <c r="G994" t="s">
        <v>20</v>
      </c>
      <c r="H994">
        <v>132</v>
      </c>
      <c r="I994" s="10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TRIM(_xlfn.TEXTSPLIT(P994,{"/"}))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1"/>
        <v>77.632653061224488</v>
      </c>
      <c r="G995" t="s">
        <v>74</v>
      </c>
      <c r="H995">
        <v>75</v>
      </c>
      <c r="I995" s="10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TRIM(_xlfn.TEXTSPLIT(P995,{"/"}))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1"/>
        <v>52.496810772501767</v>
      </c>
      <c r="G996" t="s">
        <v>14</v>
      </c>
      <c r="H996">
        <v>842</v>
      </c>
      <c r="I996" s="10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TRIM(_xlfn.TEXTSPLIT(P996,{"/"}))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1"/>
        <v>157.46762589928059</v>
      </c>
      <c r="G997" t="s">
        <v>20</v>
      </c>
      <c r="H997">
        <v>2043</v>
      </c>
      <c r="I997" s="10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TRIM(_xlfn.TEXTSPLIT(P997,{"/"}))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1"/>
        <v>72.939393939393938</v>
      </c>
      <c r="G998" t="s">
        <v>14</v>
      </c>
      <c r="H998">
        <v>112</v>
      </c>
      <c r="I998" s="10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TRIM(_xlfn.TEXTSPLIT(P998,{"/"}))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1"/>
        <v>60.565789473684205</v>
      </c>
      <c r="G999" t="s">
        <v>74</v>
      </c>
      <c r="H999">
        <v>139</v>
      </c>
      <c r="I999" s="10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TRIM(_xlfn.TEXTSPLIT(P999,{"/"}))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1"/>
        <v>56.791291291291287</v>
      </c>
      <c r="G1000" t="s">
        <v>14</v>
      </c>
      <c r="H1000">
        <v>374</v>
      </c>
      <c r="I1000" s="10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TRIM(_xlfn.TEXTSPLIT(P1000,{"/"}))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1"/>
        <v>56.542754275427541</v>
      </c>
      <c r="G1001" t="s">
        <v>74</v>
      </c>
      <c r="H1001">
        <v>1122</v>
      </c>
      <c r="I1001" s="10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TRIM(_xlfn.TEXTSPLIT(P1001,{"/"}))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conditionalFormatting sqref="F2:F1001">
    <cfRule type="colorScale" priority="1">
      <colorScale>
        <cfvo type="min"/>
        <cfvo type="num" val="100"/>
        <cfvo type="num" val="200"/>
        <color rgb="FFF8696B"/>
        <color rgb="FF00B050"/>
        <color rgb="FF00B0F0"/>
      </colorScale>
    </cfRule>
    <cfRule type="colorScale" priority="2">
      <colorScale>
        <cfvo type="min"/>
        <cfvo type="num" val="100"/>
        <cfvo type="num" val="200"/>
        <color rgb="FFFF0000"/>
        <color rgb="FF00B050"/>
        <color rgb="FF00B0F0"/>
      </colorScale>
    </cfRule>
  </conditionalFormatting>
  <conditionalFormatting sqref="G2:G1001">
    <cfRule type="containsText" dxfId="11" priority="3" operator="containsText" text="successful">
      <formula>NOT(ISERROR(SEARCH("successful",G2)))</formula>
    </cfRule>
    <cfRule type="containsText" dxfId="10" priority="4" operator="containsText" text="canceled">
      <formula>NOT(ISERROR(SEARCH("canceled",G2)))</formula>
    </cfRule>
    <cfRule type="containsText" dxfId="9" priority="5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1DA5-29C1-424E-803D-E460CAB07274}">
  <dimension ref="A1:F14"/>
  <sheetViews>
    <sheetView workbookViewId="0">
      <selection activeCell="F18" sqref="F18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8" t="s">
        <v>6</v>
      </c>
      <c r="B1" t="s">
        <v>2049</v>
      </c>
    </row>
    <row r="3" spans="1:6" x14ac:dyDescent="0.35">
      <c r="A3" s="8" t="s">
        <v>2038</v>
      </c>
      <c r="B3" s="8" t="s">
        <v>2039</v>
      </c>
    </row>
    <row r="4" spans="1:6" x14ac:dyDescent="0.35">
      <c r="A4" s="8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35">
      <c r="A5" s="9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9" t="s">
        <v>2041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9" t="s">
        <v>2042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9" t="s">
        <v>2043</v>
      </c>
      <c r="E8">
        <v>4</v>
      </c>
      <c r="F8">
        <v>4</v>
      </c>
    </row>
    <row r="9" spans="1:6" x14ac:dyDescent="0.35">
      <c r="A9" s="9" t="s">
        <v>2044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9" t="s">
        <v>2045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9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9" t="s">
        <v>2047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9" t="s">
        <v>2048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9" t="s">
        <v>2037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44E-CA3B-46DF-B68B-C1D72A57AD41}">
  <dimension ref="A1:F30"/>
  <sheetViews>
    <sheetView workbookViewId="0">
      <selection activeCell="G12" sqref="G12"/>
    </sheetView>
  </sheetViews>
  <sheetFormatPr defaultRowHeight="15.5" x14ac:dyDescent="0.35"/>
  <cols>
    <col min="1" max="1" width="16.9140625" bestFit="1" customWidth="1"/>
    <col min="2" max="2" width="16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8" t="s">
        <v>6</v>
      </c>
      <c r="B1" t="s">
        <v>2049</v>
      </c>
    </row>
    <row r="2" spans="1:6" x14ac:dyDescent="0.35">
      <c r="A2" s="8" t="s">
        <v>2031</v>
      </c>
      <c r="B2" t="s">
        <v>2050</v>
      </c>
    </row>
    <row r="4" spans="1:6" x14ac:dyDescent="0.35">
      <c r="A4" s="8" t="s">
        <v>2038</v>
      </c>
      <c r="B4" s="8" t="s">
        <v>2039</v>
      </c>
    </row>
    <row r="5" spans="1:6" x14ac:dyDescent="0.35">
      <c r="A5" s="8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35">
      <c r="A6" s="9" t="s">
        <v>2051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9" t="s">
        <v>2057</v>
      </c>
      <c r="E7">
        <v>4</v>
      </c>
      <c r="F7">
        <v>4</v>
      </c>
    </row>
    <row r="8" spans="1:6" x14ac:dyDescent="0.35">
      <c r="A8" s="9" t="s">
        <v>2052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9" t="s">
        <v>2053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9" t="s">
        <v>2058</v>
      </c>
      <c r="C10">
        <v>8</v>
      </c>
      <c r="E10">
        <v>10</v>
      </c>
      <c r="F10">
        <v>18</v>
      </c>
    </row>
    <row r="11" spans="1:6" x14ac:dyDescent="0.35">
      <c r="A11" s="9" t="s">
        <v>2059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9" t="s">
        <v>2060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9" t="s">
        <v>2061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9" t="s">
        <v>2062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9" t="s">
        <v>2063</v>
      </c>
      <c r="C15">
        <v>3</v>
      </c>
      <c r="E15">
        <v>4</v>
      </c>
      <c r="F15">
        <v>7</v>
      </c>
    </row>
    <row r="16" spans="1:6" x14ac:dyDescent="0.35">
      <c r="A16" s="9" t="s">
        <v>2064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9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9" t="s">
        <v>2066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9" t="s">
        <v>2067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9" t="s">
        <v>2068</v>
      </c>
      <c r="C20">
        <v>4</v>
      </c>
      <c r="E20">
        <v>4</v>
      </c>
      <c r="F20">
        <v>8</v>
      </c>
    </row>
    <row r="21" spans="1:6" x14ac:dyDescent="0.35">
      <c r="A21" s="9" t="s">
        <v>2069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9" t="s">
        <v>2054</v>
      </c>
      <c r="C22">
        <v>9</v>
      </c>
      <c r="E22">
        <v>5</v>
      </c>
      <c r="F22">
        <v>14</v>
      </c>
    </row>
    <row r="23" spans="1:6" x14ac:dyDescent="0.35">
      <c r="A23" s="9" t="s">
        <v>2055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9" t="s">
        <v>2056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9" t="s">
        <v>2070</v>
      </c>
      <c r="C25">
        <v>7</v>
      </c>
      <c r="E25">
        <v>14</v>
      </c>
      <c r="F25">
        <v>21</v>
      </c>
    </row>
    <row r="26" spans="1:6" x14ac:dyDescent="0.35">
      <c r="A26" s="9" t="s">
        <v>2071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9" t="s">
        <v>2072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9" t="s">
        <v>2073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9" t="s">
        <v>2074</v>
      </c>
      <c r="E29">
        <v>3</v>
      </c>
      <c r="F29">
        <v>3</v>
      </c>
    </row>
    <row r="30" spans="1:6" x14ac:dyDescent="0.35">
      <c r="A30" s="9" t="s">
        <v>2037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07B2-1FEE-404A-AAB6-8D7FEF077D94}">
  <dimension ref="A1:E18"/>
  <sheetViews>
    <sheetView workbookViewId="0">
      <selection activeCell="F20" sqref="F20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7" width="10.58203125" bestFit="1" customWidth="1"/>
  </cols>
  <sheetData>
    <row r="1" spans="1:5" x14ac:dyDescent="0.35">
      <c r="A1" s="8" t="s">
        <v>2031</v>
      </c>
      <c r="B1" t="s">
        <v>2049</v>
      </c>
    </row>
    <row r="2" spans="1:5" x14ac:dyDescent="0.35">
      <c r="A2" s="8" t="s">
        <v>2087</v>
      </c>
      <c r="B2" t="s">
        <v>2049</v>
      </c>
    </row>
    <row r="4" spans="1:5" x14ac:dyDescent="0.35">
      <c r="A4" s="8" t="s">
        <v>2038</v>
      </c>
      <c r="B4" s="8" t="s">
        <v>2039</v>
      </c>
    </row>
    <row r="5" spans="1:5" x14ac:dyDescent="0.35">
      <c r="A5" s="8" t="s">
        <v>2036</v>
      </c>
      <c r="B5" t="s">
        <v>74</v>
      </c>
      <c r="C5" t="s">
        <v>14</v>
      </c>
      <c r="D5" t="s">
        <v>20</v>
      </c>
      <c r="E5" t="s">
        <v>2037</v>
      </c>
    </row>
    <row r="6" spans="1:5" x14ac:dyDescent="0.35">
      <c r="A6" s="9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9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9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9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9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9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9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9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9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9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9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9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9" t="s">
        <v>2037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2A22-2BAF-461E-BBCD-11E0D2260D68}">
  <dimension ref="A1:H13"/>
  <sheetViews>
    <sheetView topLeftCell="A8" workbookViewId="0">
      <selection activeCell="I22" sqref="I22"/>
    </sheetView>
  </sheetViews>
  <sheetFormatPr defaultRowHeight="15.5" x14ac:dyDescent="0.35"/>
  <cols>
    <col min="1" max="1" width="16.4140625" bestFit="1" customWidth="1"/>
    <col min="2" max="2" width="22.9140625" bestFit="1" customWidth="1"/>
    <col min="3" max="5" width="16.75" bestFit="1" customWidth="1"/>
    <col min="6" max="8" width="19.25" bestFit="1" customWidth="1"/>
  </cols>
  <sheetData>
    <row r="1" spans="1:8" x14ac:dyDescent="0.35">
      <c r="A1" s="1" t="s">
        <v>2088</v>
      </c>
      <c r="B1" s="1" t="s">
        <v>2089</v>
      </c>
      <c r="C1" s="1" t="s">
        <v>2090</v>
      </c>
      <c r="D1" s="1" t="s">
        <v>2091</v>
      </c>
      <c r="E1" s="1" t="s">
        <v>2092</v>
      </c>
      <c r="F1" s="1" t="s">
        <v>2093</v>
      </c>
      <c r="G1" s="1" t="s">
        <v>2094</v>
      </c>
      <c r="H1" s="1" t="s">
        <v>2095</v>
      </c>
    </row>
    <row r="2" spans="1:8" x14ac:dyDescent="0.35">
      <c r="A2" t="s">
        <v>2096</v>
      </c>
      <c r="B2">
        <f>COUNTIFS(Crowdfunding!G:G, "successful", Crowdfunding!D:D, "&lt;1000")</f>
        <v>30</v>
      </c>
      <c r="C2">
        <f>COUNTIFS(Crowdfunding!G:G, "failed", Crowdfunding!D:D, "&lt;1000")</f>
        <v>20</v>
      </c>
      <c r="D2">
        <f>COUNTIFS(Crowdfunding!G:G, "canceled", Crowdfunding!D:D, "&lt;1000")</f>
        <v>1</v>
      </c>
      <c r="E2">
        <f>B2+C2+D2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5">
      <c r="A3" t="s">
        <v>2097</v>
      </c>
      <c r="B3">
        <f>COUNTIFS(Crowdfunding!G:G, "successful", Crowdfunding!D:D, "&gt;=1000", Crowdfunding!D:D, "&lt;=4999")</f>
        <v>191</v>
      </c>
      <c r="C3">
        <f>COUNTIFS(Crowdfunding!G:G, "failed", Crowdfunding!D:D, "&gt;=1000", Crowdfunding!D:D, "&lt;=4999")</f>
        <v>38</v>
      </c>
      <c r="D3">
        <f>COUNTIFS(Crowdfunding!G:G, "canceled", Crowdfunding!D:D, "&gt;=1000", Crowdfunding!D:D, "&lt;=4999")</f>
        <v>2</v>
      </c>
      <c r="E3">
        <f t="shared" ref="E3:E13" si="0">B3+C3+D3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35">
      <c r="A4" t="s">
        <v>2098</v>
      </c>
      <c r="B4">
        <f>COUNTIFS(Crowdfunding!G:G, "successful", Crowdfunding!D:D, "&gt;=5000", Crowdfunding!D:D, "&lt;=9999")</f>
        <v>164</v>
      </c>
      <c r="C4">
        <f>COUNTIFS(Crowdfunding!G:G, "failed", Crowdfunding!D:D, "&gt;=5000", Crowdfunding!D:D, "&lt;=9999")</f>
        <v>126</v>
      </c>
      <c r="D4">
        <f>COUNTIFS(Crowdfunding!G:G, "canceled", Crowdfunding!D:D, "&gt;=5000", Crowdfunding!D:D, "&lt;=9999")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5">
      <c r="A5" t="s">
        <v>2099</v>
      </c>
      <c r="B5">
        <f>COUNTIFS(Crowdfunding!G:G, "successful", Crowdfunding!D:D, "&gt;=10000", Crowdfunding!D:D, "&lt;=14999")</f>
        <v>4</v>
      </c>
      <c r="C5">
        <f>COUNTIFS(Crowdfunding!G:G, "failed", Crowdfunding!D:D, "&gt;=10000", Crowdfunding!D:D, "&lt;=14999")</f>
        <v>5</v>
      </c>
      <c r="D5">
        <f>COUNTIFS(Crowdfunding!G:G, "canceled", Crowdfunding!D:D, "&gt;=10000", Crowdfunding!D:D, "&lt;=14999")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5">
      <c r="A6" t="s">
        <v>2100</v>
      </c>
      <c r="B6">
        <f>COUNTIFS(Crowdfunding!G:G, "successful", Crowdfunding!D:D, "&gt;=15000", Crowdfunding!D:D, "&lt;=19999")</f>
        <v>10</v>
      </c>
      <c r="C6">
        <f>COUNTIFS(Crowdfunding!G:G, "failed", Crowdfunding!D:D, "&gt;=15000", Crowdfunding!D:D, "&lt;=19999")</f>
        <v>0</v>
      </c>
      <c r="D6">
        <f>COUNTIFS(Crowdfunding!G:G, "canceled", Crowdfunding!D:D, "&gt;=15000", Crowdfunding!D:D, "&lt;=19999")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5">
      <c r="A7" t="s">
        <v>2101</v>
      </c>
      <c r="B7">
        <f>COUNTIFS(Crowdfunding!G:G, "successful", Crowdfunding!D:D, "&gt;=20000", Crowdfunding!D:D, "&lt;=24999")</f>
        <v>7</v>
      </c>
      <c r="C7">
        <f>COUNTIFS(Crowdfunding!G:G, "failed", Crowdfunding!D:D, "&gt;=20000", Crowdfunding!D:D, "&lt;=24999")</f>
        <v>0</v>
      </c>
      <c r="D7">
        <f>COUNTIFS(Crowdfunding!G:G, "canceled", Crowdfunding!D:D, "&gt;=20000", Crowdfunding!D:D, "&lt;=24999")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5">
      <c r="A8" t="s">
        <v>2102</v>
      </c>
      <c r="B8">
        <f>COUNTIFS(Crowdfunding!G:G, "successful", Crowdfunding!D:D, "&gt;=25000", Crowdfunding!D:D, "&lt;=29999")</f>
        <v>11</v>
      </c>
      <c r="C8">
        <f>COUNTIFS(Crowdfunding!G:G, "failed", Crowdfunding!D:D, "&gt;=25000", Crowdfunding!D:D, "&lt;=29999")</f>
        <v>3</v>
      </c>
      <c r="D8">
        <f>COUNTIFS(Crowdfunding!G:G, "canceled", Crowdfunding!D:D, "&gt;=25000", Crowdfunding!D:D, "&lt;=29999")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5">
      <c r="A9" t="s">
        <v>2103</v>
      </c>
      <c r="B9">
        <f>COUNTIFS(Crowdfunding!G:G, "successful", Crowdfunding!D:D, "&gt;=30000", Crowdfunding!D:D, "&lt;=34999")</f>
        <v>7</v>
      </c>
      <c r="C9">
        <f>COUNTIFS(Crowdfunding!G:G, "failed", Crowdfunding!D:D, "&gt;=30000", Crowdfunding!D:D, "&lt;=34999")</f>
        <v>0</v>
      </c>
      <c r="D9">
        <f>COUNTIFS(Crowdfunding!G:G, "canceled", Crowdfunding!D:D, "&gt;=30000", Crowdfunding!D:D, "&lt;=34999")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5">
      <c r="A10" t="s">
        <v>2104</v>
      </c>
      <c r="B10">
        <f>COUNTIFS(Crowdfunding!G:G, "successful", Crowdfunding!D:D, "&gt;=35000", Crowdfunding!D:D, "&lt;=39999")</f>
        <v>8</v>
      </c>
      <c r="C10">
        <f>COUNTIFS(Crowdfunding!G:G, "failed", Crowdfunding!D:D, "&gt;=35000", Crowdfunding!D:D, "&lt;=39999")</f>
        <v>3</v>
      </c>
      <c r="D10">
        <f>COUNTIFS(Crowdfunding!G:G, "canceled", Crowdfunding!D:D, "&gt;=35000", Crowdfunding!D:D, "&lt;=39999")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5">
      <c r="A11" t="s">
        <v>2105</v>
      </c>
      <c r="B11">
        <f>COUNTIFS(Crowdfunding!G:G, "successful", Crowdfunding!D:D, "&gt;=40000", Crowdfunding!D:D, "&lt;=44999")</f>
        <v>11</v>
      </c>
      <c r="C11">
        <f>COUNTIFS(Crowdfunding!G:G, "failed", Crowdfunding!D:D, "&gt;=40000", Crowdfunding!D:D, "&lt;=44999")</f>
        <v>3</v>
      </c>
      <c r="D11">
        <f>COUNTIFS(Crowdfunding!G:G, "canceled", Crowdfunding!D:D, "&gt;=40000", Crowdfunding!D:D, "&lt;=44999")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5">
      <c r="A12" t="s">
        <v>2106</v>
      </c>
      <c r="B12">
        <f>COUNTIFS(Crowdfunding!G:G, "successful", Crowdfunding!D:D, "&gt;=45000", Crowdfunding!D:D, "&lt;=49999")</f>
        <v>8</v>
      </c>
      <c r="C12">
        <f>COUNTIFS(Crowdfunding!G:G, "failed", Crowdfunding!D:D, "&gt;=45000", Crowdfunding!D:D, "&lt;=49999")</f>
        <v>3</v>
      </c>
      <c r="D12">
        <f>COUNTIFS(Crowdfunding!G:G, "canceled", Crowdfunding!D:D, "&gt;=45000", Crowdfunding!D:D, "&lt;=49999")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5">
      <c r="A13" t="s">
        <v>2107</v>
      </c>
      <c r="B13">
        <f>COUNTIFS(Crowdfunding!G:G, "successful", Crowdfunding!D:D, "&gt;=50000")</f>
        <v>114</v>
      </c>
      <c r="C13">
        <f>COUNTIFS(Crowdfunding!G:G, "failed", Crowdfunding!D:D, "&gt;=50000")</f>
        <v>163</v>
      </c>
      <c r="D13">
        <f>COUNTIFS(Crowdfunding!G:G, "canceled", Crowdfunding!D:D, 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2167-DF23-4338-AD6A-1C81A93C248E}">
  <dimension ref="A1:I566"/>
  <sheetViews>
    <sheetView tabSelected="1" workbookViewId="0">
      <selection activeCell="F2" sqref="F2"/>
    </sheetView>
  </sheetViews>
  <sheetFormatPr defaultRowHeight="15.5" x14ac:dyDescent="0.35"/>
  <cols>
    <col min="1" max="1" width="8.9140625" bestFit="1" customWidth="1"/>
    <col min="2" max="2" width="13.58203125" bestFit="1" customWidth="1"/>
    <col min="5" max="5" width="13.58203125" bestFit="1" customWidth="1"/>
    <col min="7" max="7" width="16.58203125" bestFit="1" customWidth="1"/>
  </cols>
  <sheetData>
    <row r="1" spans="1:9" x14ac:dyDescent="0.35">
      <c r="A1" t="s">
        <v>2108</v>
      </c>
      <c r="B1" t="s">
        <v>2109</v>
      </c>
      <c r="D1" t="s">
        <v>2108</v>
      </c>
      <c r="E1" t="s">
        <v>2109</v>
      </c>
      <c r="H1" t="s">
        <v>20</v>
      </c>
      <c r="I1" t="s">
        <v>14</v>
      </c>
    </row>
    <row r="2" spans="1:9" x14ac:dyDescent="0.35">
      <c r="A2" t="s">
        <v>20</v>
      </c>
      <c r="B2">
        <v>158</v>
      </c>
      <c r="D2" t="s">
        <v>14</v>
      </c>
      <c r="E2">
        <v>0</v>
      </c>
      <c r="G2" t="s">
        <v>2110</v>
      </c>
      <c r="H2" s="5">
        <f>AVERAGE(B2:B566)</f>
        <v>851.14690265486729</v>
      </c>
      <c r="I2" s="5">
        <f>AVERAGE(E2:E365)</f>
        <v>585.61538461538464</v>
      </c>
    </row>
    <row r="3" spans="1:9" x14ac:dyDescent="0.35">
      <c r="A3" t="s">
        <v>20</v>
      </c>
      <c r="B3">
        <v>1425</v>
      </c>
      <c r="D3" t="s">
        <v>14</v>
      </c>
      <c r="E3">
        <v>24</v>
      </c>
      <c r="G3" t="s">
        <v>2111</v>
      </c>
      <c r="H3" s="5">
        <f>MEDIAN(B2:B566)</f>
        <v>201</v>
      </c>
      <c r="I3" s="5">
        <f>MEDIAN(E2:E365)</f>
        <v>114.5</v>
      </c>
    </row>
    <row r="4" spans="1:9" x14ac:dyDescent="0.35">
      <c r="A4" t="s">
        <v>20</v>
      </c>
      <c r="B4">
        <v>174</v>
      </c>
      <c r="D4" t="s">
        <v>14</v>
      </c>
      <c r="E4">
        <v>53</v>
      </c>
      <c r="G4" t="s">
        <v>2112</v>
      </c>
      <c r="H4" s="5">
        <f>MIN(B2:B566)</f>
        <v>16</v>
      </c>
      <c r="I4" s="5">
        <f>MIN(E2:E365)</f>
        <v>0</v>
      </c>
    </row>
    <row r="5" spans="1:9" x14ac:dyDescent="0.35">
      <c r="A5" t="s">
        <v>20</v>
      </c>
      <c r="B5">
        <v>227</v>
      </c>
      <c r="D5" t="s">
        <v>14</v>
      </c>
      <c r="E5">
        <v>18</v>
      </c>
      <c r="G5" t="s">
        <v>2113</v>
      </c>
      <c r="H5" s="5">
        <f>MAX(B2:B566)</f>
        <v>7295</v>
      </c>
      <c r="I5" s="5">
        <f>MAX(E2:E365)</f>
        <v>6080</v>
      </c>
    </row>
    <row r="6" spans="1:9" x14ac:dyDescent="0.35">
      <c r="A6" t="s">
        <v>20</v>
      </c>
      <c r="B6">
        <v>220</v>
      </c>
      <c r="D6" t="s">
        <v>14</v>
      </c>
      <c r="E6">
        <v>44</v>
      </c>
      <c r="G6" t="s">
        <v>2114</v>
      </c>
      <c r="H6" s="5">
        <f>_xlfn.VAR.S(B2:B566)</f>
        <v>1606216.5936295739</v>
      </c>
      <c r="I6" s="5">
        <f>_xlfn.VAR.S(E2:E365)</f>
        <v>924113.45496927318</v>
      </c>
    </row>
    <row r="7" spans="1:9" x14ac:dyDescent="0.35">
      <c r="A7" t="s">
        <v>20</v>
      </c>
      <c r="B7">
        <v>98</v>
      </c>
      <c r="D7" t="s">
        <v>14</v>
      </c>
      <c r="E7">
        <v>27</v>
      </c>
      <c r="G7" t="s">
        <v>2115</v>
      </c>
      <c r="H7" s="5">
        <f>_xlfn.STDEV.S(B2:B566)</f>
        <v>1267.366006183523</v>
      </c>
      <c r="I7" s="5">
        <f>_xlfn.STDEV.S(E2:E365)</f>
        <v>961.30819978260524</v>
      </c>
    </row>
    <row r="8" spans="1:9" x14ac:dyDescent="0.35">
      <c r="A8" t="s">
        <v>20</v>
      </c>
      <c r="B8">
        <v>100</v>
      </c>
      <c r="D8" t="s">
        <v>14</v>
      </c>
      <c r="E8">
        <v>55</v>
      </c>
    </row>
    <row r="9" spans="1:9" x14ac:dyDescent="0.35">
      <c r="A9" t="s">
        <v>20</v>
      </c>
      <c r="B9">
        <v>1249</v>
      </c>
      <c r="D9" t="s">
        <v>14</v>
      </c>
      <c r="E9">
        <v>200</v>
      </c>
      <c r="G9" t="s">
        <v>2116</v>
      </c>
    </row>
    <row r="10" spans="1:9" x14ac:dyDescent="0.35">
      <c r="A10" t="s">
        <v>20</v>
      </c>
      <c r="B10">
        <v>1396</v>
      </c>
      <c r="D10" t="s">
        <v>14</v>
      </c>
      <c r="E10">
        <v>452</v>
      </c>
      <c r="G10" t="s">
        <v>2114</v>
      </c>
      <c r="H10" s="5">
        <f>_xlfn.VAR.P(Crowdfunding!H2:H1001)</f>
        <v>1293119.5189749999</v>
      </c>
    </row>
    <row r="11" spans="1:9" x14ac:dyDescent="0.35">
      <c r="A11" t="s">
        <v>20</v>
      </c>
      <c r="B11">
        <v>890</v>
      </c>
      <c r="D11" t="s">
        <v>14</v>
      </c>
      <c r="E11">
        <v>674</v>
      </c>
      <c r="G11" t="s">
        <v>2115</v>
      </c>
      <c r="H11" s="5">
        <f>_xlfn.STDEV.P(Crowdfunding!H2:H1001)</f>
        <v>1137.154131582434</v>
      </c>
    </row>
    <row r="12" spans="1:9" x14ac:dyDescent="0.35">
      <c r="A12" t="s">
        <v>20</v>
      </c>
      <c r="B12">
        <v>142</v>
      </c>
      <c r="D12" t="s">
        <v>14</v>
      </c>
      <c r="E12">
        <v>558</v>
      </c>
    </row>
    <row r="13" spans="1:9" x14ac:dyDescent="0.35">
      <c r="A13" t="s">
        <v>20</v>
      </c>
      <c r="B13">
        <v>2673</v>
      </c>
      <c r="D13" t="s">
        <v>14</v>
      </c>
      <c r="E13">
        <v>15</v>
      </c>
    </row>
    <row r="14" spans="1:9" x14ac:dyDescent="0.35">
      <c r="A14" t="s">
        <v>20</v>
      </c>
      <c r="B14">
        <v>163</v>
      </c>
      <c r="D14" t="s">
        <v>14</v>
      </c>
      <c r="E14">
        <v>2307</v>
      </c>
    </row>
    <row r="15" spans="1:9" x14ac:dyDescent="0.35">
      <c r="A15" t="s">
        <v>20</v>
      </c>
      <c r="B15">
        <v>2220</v>
      </c>
      <c r="D15" t="s">
        <v>14</v>
      </c>
      <c r="E15">
        <v>88</v>
      </c>
    </row>
    <row r="16" spans="1:9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2:A566">
    <cfRule type="containsText" dxfId="8" priority="10" operator="containsText" text="successful">
      <formula>NOT(ISERROR(SEARCH("successful",A2)))</formula>
    </cfRule>
    <cfRule type="containsText" dxfId="7" priority="11" operator="containsText" text="canceled">
      <formula>NOT(ISERROR(SEARCH("canceled",A2)))</formula>
    </cfRule>
    <cfRule type="containsText" dxfId="6" priority="12" operator="containsText" text="failed">
      <formula>NOT(ISERROR(SEARCH("failed",A2)))</formula>
    </cfRule>
  </conditionalFormatting>
  <conditionalFormatting sqref="D2:D365">
    <cfRule type="containsText" dxfId="5" priority="7" operator="containsText" text="successful">
      <formula>NOT(ISERROR(SEARCH("successful",D2)))</formula>
    </cfRule>
    <cfRule type="containsText" dxfId="4" priority="8" operator="containsText" text="canceled">
      <formula>NOT(ISERROR(SEARCH("canceled",D2)))</formula>
    </cfRule>
    <cfRule type="containsText" dxfId="3" priority="9" operator="containsText" text="failed">
      <formula>NOT(ISERROR(SEARCH("failed",D2)))</formula>
    </cfRule>
  </conditionalFormatting>
  <conditionalFormatting sqref="H1:I1">
    <cfRule type="containsText" dxfId="2" priority="1" operator="containsText" text="successful">
      <formula>NOT(ISERROR(SEARCH("successful",H1)))</formula>
    </cfRule>
    <cfRule type="containsText" dxfId="1" priority="2" operator="containsText" text="canceled">
      <formula>NOT(ISERROR(SEARCH("canceled",H1)))</formula>
    </cfRule>
    <cfRule type="containsText" dxfId="0" priority="3" operator="containsText" text="failed">
      <formula>NOT(ISERROR(SEARCH("failed",H1)))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CategoryStats</vt:lpstr>
      <vt:lpstr>SubcategoryStats</vt:lpstr>
      <vt:lpstr>Launchdateoutcomes</vt:lpstr>
      <vt:lpstr>Goaloutcomes</vt:lpstr>
      <vt:lpstr>BonusStats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Alicia Jiang</cp:lastModifiedBy>
  <dcterms:created xsi:type="dcterms:W3CDTF">2021-09-29T18:52:28Z</dcterms:created>
  <dcterms:modified xsi:type="dcterms:W3CDTF">2023-12-17T04:13:46Z</dcterms:modified>
</cp:coreProperties>
</file>