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drawings/drawing3.xml" ContentType="application/vnd.openxmlformats-officedocument.drawing+xml"/>
  <Override PartName="/xl/ctrlProps/ctrlProp5.xml" ContentType="application/vnd.ms-excel.controlproperties+xml"/>
  <Override PartName="/xl/ctrlProps/ctrlProp6.xml" ContentType="application/vnd.ms-excel.controlproperties+xml"/>
  <Override PartName="/xl/drawings/drawing4.xml" ContentType="application/vnd.openxmlformats-officedocument.drawing+xml"/>
  <Override PartName="/xl/ctrlProps/ctrlProp7.xml" ContentType="application/vnd.ms-excel.controlpropertie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trlProps/ctrlProp8.xml" ContentType="application/vnd.ms-excel.controlproperties+xml"/>
  <Override PartName="/xl/drawings/drawing8.xml" ContentType="application/vnd.openxmlformats-officedocument.drawing+xml"/>
  <Override PartName="/xl/ctrlProps/ctrlProp9.xml" ContentType="application/vnd.ms-excel.controlproperties+xml"/>
  <Override PartName="/xl/ctrlProps/ctrlProp10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9.xml" ContentType="application/vnd.openxmlformats-officedocument.drawing+xml"/>
  <Override PartName="/xl/ctrlProps/ctrlProp11.xml" ContentType="application/vnd.ms-excel.controlproperties+xml"/>
  <Override PartName="/xl/ctrlProps/ctrlProp12.xml" ContentType="application/vnd.ms-excel.controlproperties+xml"/>
  <Override PartName="/xl/drawings/drawing10.xml" ContentType="application/vnd.openxmlformats-officedocument.drawing+xml"/>
  <Override PartName="/xl/ctrlProps/ctrlProp13.xml" ContentType="application/vnd.ms-excel.controlproperties+xml"/>
  <Override PartName="/xl/ctrlProps/ctrlProp14.xml" ContentType="application/vnd.ms-excel.controlproperti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11.xml" ContentType="application/vnd.openxmlformats-officedocument.drawing+xml"/>
  <Override PartName="/xl/ctrlProps/ctrlProp15.xml" ContentType="application/vnd.ms-excel.controlproperties+xml"/>
  <Override PartName="/xl/drawings/drawing12.xml" ContentType="application/vnd.openxmlformats-officedocument.drawing+xml"/>
  <Override PartName="/xl/ctrlProps/ctrlProp16.xml" ContentType="application/vnd.ms-excel.controlproperties+xml"/>
  <Override PartName="/xl/drawings/drawing13.xml" ContentType="application/vnd.openxmlformats-officedocument.drawing+xml"/>
  <Override PartName="/xl/ctrlProps/ctrlProp17.xml" ContentType="application/vnd.ms-excel.controlproperties+xml"/>
  <Override PartName="/xl/ctrlProps/ctrlProp18.xml" ContentType="application/vnd.ms-excel.controlproperties+xml"/>
  <Override PartName="/xl/drawings/drawing14.xml" ContentType="application/vnd.openxmlformats-officedocument.drawing+xml"/>
  <Override PartName="/xl/ctrlProps/ctrlProp19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xl_toolbox\resources\"/>
    </mc:Choice>
  </mc:AlternateContent>
  <xr:revisionPtr revIDLastSave="0" documentId="8_{8F62DEBA-84AA-499A-ACAC-971AFD96CE82}" xr6:coauthVersionLast="47" xr6:coauthVersionMax="47" xr10:uidLastSave="{00000000-0000-0000-0000-000000000000}"/>
  <bookViews>
    <workbookView xWindow="-108" yWindow="-108" windowWidth="23256" windowHeight="12576" tabRatio="917" xr2:uid="{298DE0C9-2876-4679-9E46-63A00FDB1337}"/>
  </bookViews>
  <sheets>
    <sheet name="Dashboarding 101" sheetId="1" r:id="rId1"/>
    <sheet name="1. Principles" sheetId="12" r:id="rId2"/>
    <sheet name="2. Index-Match" sheetId="2" r:id="rId3"/>
    <sheet name="3. Extracting data" sheetId="3" r:id="rId4"/>
    <sheet name="4. Drop-downs and spinners" sheetId="7" r:id="rId5"/>
    <sheet name="5. Control sheets" sheetId="4" r:id="rId6"/>
    <sheet name="6. Input data" sheetId="5" r:id="rId7"/>
    <sheet name="7. Named Range" sheetId="6" r:id="rId8"/>
    <sheet name="8. Charts" sheetId="8" r:id="rId9"/>
    <sheet name="9. Dynamic Named Range" sheetId="16" r:id="rId10"/>
    <sheet name="10. Multi-level filters" sheetId="9" r:id="rId11"/>
    <sheet name="11. Sorting on the fly" sheetId="10" r:id="rId12"/>
    <sheet name="12. Look and feel" sheetId="18" r:id="rId13"/>
    <sheet name="12a" sheetId="19" r:id="rId14"/>
    <sheet name="12b" sheetId="20" r:id="rId15"/>
  </sheets>
  <definedNames>
    <definedName name="double_filter">OFFSET('10. Multi-level filters'!$O$9,,,'10. Multi-level filters'!$H$18,)</definedName>
    <definedName name="dynlist">OFFSET('9. Dynamic Named Range'!$I$16,,,COUNTA('9. Dynamic Named Range'!$I$16:$I$31))</definedName>
    <definedName name="fruit_list">'7. Named Range'!$B$12:$B$18</definedName>
    <definedName name="like_data" localSheetId="9">'9. Dynamic Named Range'!$C$17:$F$23</definedName>
    <definedName name="like_data">'7. Named Range'!$C$12:$F$18</definedName>
    <definedName name="list">'9. Dynamic Named Range'!$B$16:$B$22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8" i="7" l="1"/>
  <c r="A7" i="12" l="1"/>
  <c r="A8" i="12" s="1"/>
  <c r="A9" i="12" s="1"/>
  <c r="A10" i="12" s="1"/>
  <c r="A11" i="12" s="1"/>
  <c r="A12" i="12" s="1"/>
  <c r="A13" i="12" s="1"/>
  <c r="A14" i="12" s="1"/>
  <c r="A15" i="12" s="1"/>
  <c r="N12" i="10"/>
  <c r="N13" i="10" s="1"/>
  <c r="N14" i="10" s="1"/>
  <c r="N15" i="10" s="1"/>
  <c r="N16" i="10" s="1"/>
  <c r="N17" i="10" s="1"/>
  <c r="K17" i="10"/>
  <c r="K16" i="10"/>
  <c r="K15" i="10"/>
  <c r="K14" i="10"/>
  <c r="K13" i="10"/>
  <c r="K12" i="10"/>
  <c r="K11" i="10"/>
  <c r="K10" i="10"/>
  <c r="H12" i="10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6" i="9"/>
  <c r="E117" i="9"/>
  <c r="E118" i="9"/>
  <c r="E119" i="9"/>
  <c r="E120" i="9"/>
  <c r="E121" i="9"/>
  <c r="E122" i="9"/>
  <c r="E123" i="9"/>
  <c r="E124" i="9"/>
  <c r="E125" i="9"/>
  <c r="E126" i="9"/>
  <c r="E127" i="9"/>
  <c r="E128" i="9"/>
  <c r="E129" i="9"/>
  <c r="E130" i="9"/>
  <c r="E131" i="9"/>
  <c r="E132" i="9"/>
  <c r="E133" i="9"/>
  <c r="E134" i="9"/>
  <c r="E135" i="9"/>
  <c r="E136" i="9"/>
  <c r="E137" i="9"/>
  <c r="E138" i="9"/>
  <c r="E139" i="9"/>
  <c r="E140" i="9"/>
  <c r="E141" i="9"/>
  <c r="E142" i="9"/>
  <c r="E143" i="9"/>
  <c r="E144" i="9"/>
  <c r="E145" i="9"/>
  <c r="E146" i="9"/>
  <c r="E147" i="9"/>
  <c r="E148" i="9"/>
  <c r="E149" i="9"/>
  <c r="E150" i="9"/>
  <c r="E151" i="9"/>
  <c r="E152" i="9"/>
  <c r="E153" i="9"/>
  <c r="E154" i="9"/>
  <c r="E155" i="9"/>
  <c r="E156" i="9"/>
  <c r="E157" i="9"/>
  <c r="E158" i="9"/>
  <c r="E159" i="9"/>
  <c r="E160" i="9"/>
  <c r="E161" i="9"/>
  <c r="E162" i="9"/>
  <c r="E163" i="9"/>
  <c r="E164" i="9"/>
  <c r="E9" i="9"/>
  <c r="N12" i="9"/>
  <c r="N13" i="9" s="1"/>
  <c r="N14" i="9" s="1"/>
  <c r="N15" i="9" s="1"/>
  <c r="N16" i="9" s="1"/>
  <c r="N17" i="9" s="1"/>
  <c r="N18" i="9" s="1"/>
  <c r="N19" i="9" s="1"/>
  <c r="H15" i="9"/>
  <c r="L10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" i="8"/>
  <c r="E49" i="16"/>
  <c r="D22" i="6"/>
  <c r="D21" i="6"/>
  <c r="O25" i="8" l="1"/>
  <c r="N25" i="8" s="1"/>
  <c r="L14" i="10"/>
  <c r="L15" i="10"/>
  <c r="L16" i="10"/>
  <c r="L12" i="10"/>
  <c r="L17" i="10"/>
  <c r="L11" i="10"/>
  <c r="L13" i="10"/>
  <c r="H18" i="9"/>
  <c r="L9" i="9"/>
  <c r="O26" i="8"/>
  <c r="N26" i="8" s="1"/>
  <c r="O30" i="8"/>
  <c r="K30" i="8" s="1"/>
  <c r="O23" i="8"/>
  <c r="N23" i="8" s="1"/>
  <c r="O34" i="8"/>
  <c r="N34" i="8" s="1"/>
  <c r="O29" i="8"/>
  <c r="M29" i="8" s="1"/>
  <c r="O33" i="8"/>
  <c r="O27" i="8"/>
  <c r="N27" i="8" s="1"/>
  <c r="O24" i="8"/>
  <c r="K24" i="8" s="1"/>
  <c r="O31" i="8"/>
  <c r="N31" i="8" s="1"/>
  <c r="O32" i="8"/>
  <c r="O28" i="8"/>
  <c r="M25" i="8" l="1"/>
  <c r="L26" i="8"/>
  <c r="L25" i="8"/>
  <c r="M26" i="8"/>
  <c r="K25" i="8"/>
  <c r="M23" i="8"/>
  <c r="K23" i="8"/>
  <c r="J21" i="8" s="1"/>
  <c r="K26" i="8"/>
  <c r="M30" i="8"/>
  <c r="L30" i="8"/>
  <c r="L24" i="8"/>
  <c r="N30" i="8"/>
  <c r="N24" i="8"/>
  <c r="P11" i="10"/>
  <c r="P17" i="10"/>
  <c r="P13" i="10"/>
  <c r="P16" i="10"/>
  <c r="P12" i="10"/>
  <c r="P15" i="10"/>
  <c r="P14" i="10"/>
  <c r="O17" i="10"/>
  <c r="O13" i="10"/>
  <c r="O16" i="10"/>
  <c r="O12" i="10"/>
  <c r="O15" i="10"/>
  <c r="O14" i="10"/>
  <c r="O11" i="10"/>
  <c r="L10" i="9"/>
  <c r="L11" i="9" s="1"/>
  <c r="L12" i="9" s="1"/>
  <c r="L13" i="9" s="1"/>
  <c r="L14" i="9" s="1"/>
  <c r="L15" i="9" s="1"/>
  <c r="L16" i="9" s="1"/>
  <c r="L17" i="9" s="1"/>
  <c r="L18" i="9" s="1"/>
  <c r="L19" i="9" s="1"/>
  <c r="L20" i="9" s="1"/>
  <c r="L21" i="9" s="1"/>
  <c r="L23" i="8"/>
  <c r="K27" i="8"/>
  <c r="M27" i="8"/>
  <c r="L34" i="8"/>
  <c r="M34" i="8"/>
  <c r="M24" i="8"/>
  <c r="K34" i="8"/>
  <c r="N33" i="8"/>
  <c r="K33" i="8"/>
  <c r="K31" i="8"/>
  <c r="M33" i="8"/>
  <c r="L27" i="8"/>
  <c r="M31" i="8"/>
  <c r="L33" i="8"/>
  <c r="N29" i="8"/>
  <c r="K29" i="8"/>
  <c r="L29" i="8"/>
  <c r="L31" i="8"/>
  <c r="N28" i="8"/>
  <c r="K28" i="8"/>
  <c r="M28" i="8"/>
  <c r="L28" i="8"/>
  <c r="N32" i="8"/>
  <c r="K32" i="8"/>
  <c r="M32" i="8"/>
  <c r="L32" i="8"/>
  <c r="O17" i="9" l="1"/>
  <c r="O13" i="9"/>
  <c r="O9" i="9"/>
  <c r="O18" i="9"/>
  <c r="O10" i="9"/>
  <c r="O11" i="9"/>
  <c r="O12" i="9"/>
  <c r="O19" i="9"/>
  <c r="O14" i="9"/>
  <c r="O15" i="9"/>
  <c r="O16" i="9"/>
  <c r="H22" i="9" l="1"/>
  <c r="I32" i="9" s="1"/>
  <c r="K41" i="9" l="1"/>
  <c r="J41" i="9" s="1"/>
  <c r="K40" i="9"/>
  <c r="J40" i="9" s="1"/>
  <c r="K34" i="9"/>
  <c r="J34" i="9" s="1"/>
  <c r="K37" i="9"/>
  <c r="J37" i="9" s="1"/>
  <c r="K36" i="9"/>
  <c r="J36" i="9" s="1"/>
  <c r="K42" i="9"/>
  <c r="J42" i="9" s="1"/>
  <c r="K38" i="9"/>
  <c r="J38" i="9" s="1"/>
  <c r="K43" i="9"/>
  <c r="J43" i="9" s="1"/>
  <c r="K45" i="9"/>
  <c r="J45" i="9" s="1"/>
  <c r="K44" i="9"/>
  <c r="J44" i="9" s="1"/>
  <c r="K39" i="9"/>
  <c r="J39" i="9" s="1"/>
  <c r="K35" i="9"/>
  <c r="J35" i="9" s="1"/>
  <c r="D66" i="3" l="1"/>
  <c r="D9" i="3"/>
  <c r="D10" i="3"/>
  <c r="D11" i="3"/>
  <c r="D12" i="3"/>
  <c r="D13" i="3"/>
  <c r="D14" i="3"/>
  <c r="D15" i="3"/>
  <c r="D16" i="3"/>
  <c r="D17" i="3"/>
  <c r="D18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2" i="3"/>
  <c r="D59" i="3"/>
  <c r="D60" i="3"/>
  <c r="D61" i="3"/>
  <c r="D8" i="3"/>
  <c r="C46" i="3"/>
  <c r="C47" i="3" s="1"/>
  <c r="C48" i="3" s="1"/>
  <c r="C49" i="3" s="1"/>
  <c r="C50" i="3" s="1"/>
  <c r="C51" i="3" s="1"/>
  <c r="C52" i="3" s="1"/>
  <c r="C53" i="3" s="1"/>
  <c r="C54" i="3" s="1"/>
  <c r="C55" i="3" s="1"/>
  <c r="C56" i="3" s="1"/>
  <c r="C57" i="3" s="1"/>
  <c r="C58" i="3" s="1"/>
  <c r="D58" i="3" s="1"/>
  <c r="C40" i="3"/>
  <c r="C41" i="3" s="1"/>
  <c r="C42" i="3" s="1"/>
  <c r="C43" i="3" s="1"/>
  <c r="C44" i="3" s="1"/>
  <c r="C45" i="3" s="1"/>
  <c r="D45" i="3" s="1"/>
  <c r="C19" i="3"/>
  <c r="C20" i="3" s="1"/>
  <c r="D49" i="3" l="1"/>
  <c r="D47" i="3"/>
  <c r="D46" i="3"/>
  <c r="D57" i="3"/>
  <c r="D56" i="3"/>
  <c r="D44" i="3"/>
  <c r="D55" i="3"/>
  <c r="D43" i="3"/>
  <c r="D50" i="3"/>
  <c r="D48" i="3"/>
  <c r="D54" i="3"/>
  <c r="D53" i="3"/>
  <c r="D41" i="3"/>
  <c r="D51" i="3"/>
  <c r="D52" i="3"/>
  <c r="D40" i="3"/>
  <c r="D20" i="3"/>
  <c r="C21" i="3"/>
  <c r="D19" i="3"/>
  <c r="O22" i="2"/>
  <c r="O18" i="2" s="1"/>
  <c r="N19" i="2" s="1"/>
  <c r="J22" i="2"/>
  <c r="K18" i="2" s="1"/>
  <c r="K19" i="2" s="1"/>
  <c r="C22" i="3" l="1"/>
  <c r="D21" i="3"/>
  <c r="C19" i="2"/>
  <c r="B19" i="2"/>
  <c r="O19" i="2"/>
  <c r="G19" i="2"/>
  <c r="F19" i="2"/>
  <c r="C23" i="3" l="1"/>
  <c r="D22" i="3"/>
  <c r="C24" i="3" l="1"/>
  <c r="D23" i="3"/>
  <c r="C25" i="3" l="1"/>
  <c r="D24" i="3"/>
  <c r="C26" i="3" l="1"/>
  <c r="D26" i="3" s="1"/>
  <c r="F68" i="3" s="1"/>
  <c r="D25" i="3"/>
  <c r="G68" i="3" s="1"/>
  <c r="L68" i="3"/>
  <c r="J68" i="3" l="1"/>
  <c r="K68" i="3"/>
  <c r="I68" i="3"/>
  <c r="H68" i="3"/>
</calcChain>
</file>

<file path=xl/sharedStrings.xml><?xml version="1.0" encoding="utf-8"?>
<sst xmlns="http://schemas.openxmlformats.org/spreadsheetml/2006/main" count="1234" uniqueCount="294">
  <si>
    <t>Control sheets</t>
  </si>
  <si>
    <t>Dynamic named ranges</t>
  </si>
  <si>
    <t>Sorting on the fly</t>
  </si>
  <si>
    <t>Input data (choices, pros &amp; cons)</t>
  </si>
  <si>
    <t xml:space="preserve">  Dashboarding in Excel Training</t>
  </si>
  <si>
    <t>Extracting data (look-up tables &amp; unique IDs)</t>
  </si>
  <si>
    <t>2. Extracting data</t>
  </si>
  <si>
    <t>7. Charts</t>
  </si>
  <si>
    <t>Principles</t>
  </si>
  <si>
    <t>0. Principles</t>
  </si>
  <si>
    <t xml:space="preserve">1. Index, Match (never V-lookup), Offset </t>
  </si>
  <si>
    <t xml:space="preserve">Index, Match (never V-lookup), Offset </t>
  </si>
  <si>
    <t>Red</t>
  </si>
  <si>
    <t>Blue</t>
  </si>
  <si>
    <t>Orange</t>
  </si>
  <si>
    <t>Yellow</t>
  </si>
  <si>
    <t>Green</t>
  </si>
  <si>
    <t>Indigo</t>
  </si>
  <si>
    <t>Violet</t>
  </si>
  <si>
    <t>Colour</t>
  </si>
  <si>
    <t>Likes</t>
  </si>
  <si>
    <t>Get row</t>
  </si>
  <si>
    <t>Get colour</t>
  </si>
  <si>
    <t>Row</t>
  </si>
  <si>
    <t>INDEX</t>
  </si>
  <si>
    <t>MATCH</t>
  </si>
  <si>
    <t>=match(lookup_value,array,match)</t>
  </si>
  <si>
    <t>=index(array,row_num,col_num)</t>
  </si>
  <si>
    <t>INDEX + MATCH</t>
  </si>
  <si>
    <t>Get</t>
  </si>
  <si>
    <t>OFFSET</t>
  </si>
  <si>
    <t>=offset(anchor,rows,cols)</t>
  </si>
  <si>
    <t>Row offset</t>
  </si>
  <si>
    <t>Input:</t>
  </si>
  <si>
    <t>Output:</t>
  </si>
  <si>
    <t>Selectors:</t>
  </si>
  <si>
    <t>Ways to select data from a table based on a user input</t>
  </si>
  <si>
    <t>Dashboards are most powerful when they can extract data from across many tables dynamically, this requires use of indexing.</t>
  </si>
  <si>
    <t>AVERAGE NO. OF MENTIONS</t>
  </si>
  <si>
    <t>TOTAL NO. OF MENTIONS</t>
  </si>
  <si>
    <r>
      <rPr>
        <sz val="11"/>
        <color theme="1"/>
        <rFont val="Calibri"/>
        <family val="2"/>
        <scheme val="minor"/>
      </rPr>
      <t>我不记得了</t>
    </r>
  </si>
  <si>
    <r>
      <rPr>
        <sz val="11"/>
        <color theme="1"/>
        <rFont val="Calibri"/>
        <family val="2"/>
        <scheme val="minor"/>
      </rPr>
      <t>健身</t>
    </r>
    <r>
      <rPr>
        <sz val="10"/>
        <color theme="1"/>
        <rFont val="Arial"/>
        <family val="2"/>
      </rPr>
      <t>/</t>
    </r>
    <r>
      <rPr>
        <sz val="11"/>
        <color theme="1"/>
        <rFont val="Calibri"/>
        <family val="2"/>
        <scheme val="minor"/>
      </rPr>
      <t>功能性运动服</t>
    </r>
  </si>
  <si>
    <r>
      <rPr>
        <sz val="11"/>
        <color theme="1"/>
        <rFont val="Calibri"/>
        <family val="2"/>
        <scheme val="minor"/>
      </rPr>
      <t>泳装</t>
    </r>
  </si>
  <si>
    <r>
      <rPr>
        <sz val="11"/>
        <color theme="1"/>
        <rFont val="Calibri"/>
        <family val="2"/>
        <scheme val="minor"/>
      </rPr>
      <t>内衣</t>
    </r>
  </si>
  <si>
    <r>
      <rPr>
        <sz val="11"/>
        <color theme="1"/>
        <rFont val="Calibri"/>
        <family val="2"/>
        <scheme val="minor"/>
      </rPr>
      <t>睡衣</t>
    </r>
  </si>
  <si>
    <r>
      <rPr>
        <sz val="11"/>
        <color theme="1"/>
        <rFont val="Calibri"/>
        <family val="2"/>
        <scheme val="minor"/>
      </rPr>
      <t>西装</t>
    </r>
  </si>
  <si>
    <r>
      <rPr>
        <sz val="11"/>
        <color theme="1"/>
        <rFont val="Calibri"/>
        <family val="2"/>
        <scheme val="minor"/>
      </rPr>
      <t>运动夹克</t>
    </r>
  </si>
  <si>
    <r>
      <rPr>
        <sz val="11"/>
        <color theme="1"/>
        <rFont val="Calibri"/>
        <family val="2"/>
        <scheme val="minor"/>
      </rPr>
      <t>夹克</t>
    </r>
    <r>
      <rPr>
        <sz val="10"/>
        <color theme="1"/>
        <rFont val="Arial"/>
        <family val="2"/>
      </rPr>
      <t>/</t>
    </r>
    <r>
      <rPr>
        <sz val="11"/>
        <color theme="1"/>
        <rFont val="Calibri"/>
        <family val="2"/>
        <scheme val="minor"/>
      </rPr>
      <t>外套</t>
    </r>
  </si>
  <si>
    <r>
      <rPr>
        <sz val="11"/>
        <color theme="1"/>
        <rFont val="Calibri"/>
        <family val="2"/>
        <scheme val="minor"/>
      </rPr>
      <t>正装女士衬衫</t>
    </r>
  </si>
  <si>
    <r>
      <rPr>
        <sz val="11"/>
        <color theme="1"/>
        <rFont val="Calibri"/>
        <family val="2"/>
        <scheme val="minor"/>
      </rPr>
      <t>休闲汗衫</t>
    </r>
    <r>
      <rPr>
        <sz val="10"/>
        <color theme="1"/>
        <rFont val="Arial"/>
        <family val="2"/>
      </rPr>
      <t>/</t>
    </r>
    <r>
      <rPr>
        <sz val="11"/>
        <color theme="1"/>
        <rFont val="Calibri"/>
        <family val="2"/>
        <scheme val="minor"/>
      </rPr>
      <t>休闲女士衬衫</t>
    </r>
  </si>
  <si>
    <r>
      <rPr>
        <sz val="11"/>
        <color theme="1"/>
        <rFont val="Calibri"/>
        <family val="2"/>
        <scheme val="minor"/>
      </rPr>
      <t>短裙</t>
    </r>
  </si>
  <si>
    <r>
      <rPr>
        <sz val="11"/>
        <color theme="1"/>
        <rFont val="Calibri"/>
        <family val="2"/>
        <scheme val="minor"/>
      </rPr>
      <t>连衣裙</t>
    </r>
  </si>
  <si>
    <r>
      <rPr>
        <sz val="11"/>
        <color theme="1"/>
        <rFont val="Calibri"/>
        <family val="2"/>
        <scheme val="minor"/>
      </rPr>
      <t>毛衣</t>
    </r>
    <r>
      <rPr>
        <sz val="10"/>
        <color theme="1"/>
        <rFont val="Arial"/>
        <family val="2"/>
      </rPr>
      <t>/</t>
    </r>
    <r>
      <rPr>
        <sz val="11"/>
        <color theme="1"/>
        <rFont val="Calibri"/>
        <family val="2"/>
        <scheme val="minor"/>
      </rPr>
      <t>羊毛衫</t>
    </r>
  </si>
  <si>
    <r>
      <rPr>
        <sz val="11"/>
        <color theme="1"/>
        <rFont val="Calibri"/>
        <family val="2"/>
        <scheme val="minor"/>
      </rPr>
      <t>运动衣</t>
    </r>
    <r>
      <rPr>
        <sz val="10"/>
        <color theme="1"/>
        <rFont val="Arial"/>
        <family val="2"/>
      </rPr>
      <t>/</t>
    </r>
    <r>
      <rPr>
        <sz val="11"/>
        <color theme="1"/>
        <rFont val="Calibri"/>
        <family val="2"/>
        <scheme val="minor"/>
      </rPr>
      <t>卫衣</t>
    </r>
  </si>
  <si>
    <r>
      <t xml:space="preserve">Polo </t>
    </r>
    <r>
      <rPr>
        <sz val="11"/>
        <color theme="1"/>
        <rFont val="Calibri"/>
        <family val="2"/>
        <scheme val="minor"/>
      </rPr>
      <t>衫</t>
    </r>
  </si>
  <si>
    <r>
      <t>T</t>
    </r>
    <r>
      <rPr>
        <sz val="11"/>
        <color theme="1"/>
        <rFont val="Calibri"/>
        <family val="2"/>
        <scheme val="minor"/>
      </rPr>
      <t>恤</t>
    </r>
  </si>
  <si>
    <r>
      <rPr>
        <sz val="11"/>
        <color theme="1"/>
        <rFont val="Calibri"/>
        <family val="2"/>
        <scheme val="minor"/>
      </rPr>
      <t>正装长裤</t>
    </r>
  </si>
  <si>
    <r>
      <rPr>
        <sz val="11"/>
        <color theme="1"/>
        <rFont val="Calibri"/>
        <family val="2"/>
        <scheme val="minor"/>
      </rPr>
      <t>短裤</t>
    </r>
  </si>
  <si>
    <r>
      <rPr>
        <sz val="11"/>
        <color theme="1"/>
        <rFont val="Calibri"/>
        <family val="2"/>
        <scheme val="minor"/>
      </rPr>
      <t>长裤（斜纹布裤</t>
    </r>
    <r>
      <rPr>
        <sz val="10"/>
        <color theme="1"/>
        <rFont val="Arial"/>
        <family val="2"/>
      </rPr>
      <t>/</t>
    </r>
    <r>
      <rPr>
        <sz val="11"/>
        <color theme="1"/>
        <rFont val="Calibri"/>
        <family val="2"/>
        <scheme val="minor"/>
      </rPr>
      <t>卡其裤）</t>
    </r>
  </si>
  <si>
    <r>
      <rPr>
        <sz val="11"/>
        <color theme="1"/>
        <rFont val="Calibri"/>
        <family val="2"/>
        <scheme val="minor"/>
      </rPr>
      <t>牛仔裤</t>
    </r>
  </si>
  <si>
    <t>BASE</t>
  </si>
  <si>
    <t>%</t>
  </si>
  <si>
    <t>Abs</t>
  </si>
  <si>
    <r>
      <rPr>
        <sz val="11"/>
        <color theme="1"/>
        <rFont val="Calibri"/>
        <family val="2"/>
        <scheme val="minor"/>
      </rPr>
      <t>女性</t>
    </r>
  </si>
  <si>
    <r>
      <rPr>
        <sz val="11"/>
        <color theme="1"/>
        <rFont val="Calibri"/>
        <family val="2"/>
        <scheme val="minor"/>
      </rPr>
      <t>男性</t>
    </r>
  </si>
  <si>
    <t>Total</t>
  </si>
  <si>
    <r>
      <t xml:space="preserve">(Q1) </t>
    </r>
    <r>
      <rPr>
        <b/>
        <sz val="10"/>
        <color indexed="9"/>
        <rFont val="Arial"/>
        <family val="2"/>
        <charset val="134"/>
      </rPr>
      <t>性别</t>
    </r>
  </si>
  <si>
    <t>Back to 'Table of Contents'</t>
  </si>
  <si>
    <t xml:space="preserve">Table ID: </t>
    <phoneticPr fontId="2" type="noConversion"/>
  </si>
  <si>
    <t>Main</t>
    <phoneticPr fontId="2" type="noConversion"/>
  </si>
  <si>
    <t xml:space="preserve">Banner: </t>
    <phoneticPr fontId="2" type="noConversion"/>
  </si>
  <si>
    <t>All Respondents</t>
    <phoneticPr fontId="2" type="noConversion"/>
  </si>
  <si>
    <t xml:space="preserve">Filter: </t>
    <phoneticPr fontId="2" type="noConversion"/>
  </si>
  <si>
    <t xml:space="preserve">Question: </t>
    <phoneticPr fontId="2" type="noConversion"/>
  </si>
  <si>
    <t>60 to 64</t>
  </si>
  <si>
    <t>55 to 59</t>
  </si>
  <si>
    <t>50 to 54</t>
  </si>
  <si>
    <t>45 to 49</t>
  </si>
  <si>
    <t>40 to 44</t>
  </si>
  <si>
    <t>35 to 39</t>
  </si>
  <si>
    <t>30 to 34</t>
  </si>
  <si>
    <t>25 to 29</t>
  </si>
  <si>
    <t>18 to 24</t>
  </si>
  <si>
    <t>Qid</t>
  </si>
  <si>
    <t>Rid</t>
  </si>
  <si>
    <t>Qrid</t>
  </si>
  <si>
    <t>q-question</t>
  </si>
  <si>
    <t>r-response</t>
  </si>
  <si>
    <t>Question</t>
  </si>
  <si>
    <t>Response</t>
  </si>
  <si>
    <t>INPUT:</t>
  </si>
  <si>
    <t>OUTPUT:</t>
  </si>
  <si>
    <t>Combined</t>
  </si>
  <si>
    <t>UniqueID</t>
  </si>
  <si>
    <t>3. Drop-downs &amp; ActiveX</t>
  </si>
  <si>
    <t>Making your dashboard interactive with spinners and drop-downs</t>
  </si>
  <si>
    <t>To insert spinners &amp; drop-down menus you need to have the 'developer' ribbon turned on</t>
  </si>
  <si>
    <t>TRY: Insert your own spinner and drop-down in the boxes below</t>
  </si>
  <si>
    <t>Spinners</t>
  </si>
  <si>
    <t>Drop-downs</t>
  </si>
  <si>
    <t>To 'set-up' your spinner or drop-down, right click it and select 'format control'</t>
  </si>
  <si>
    <t>Input range = your list of text labels / questions</t>
  </si>
  <si>
    <t>Cell link = the cell where the selected option is recorded</t>
  </si>
  <si>
    <t>Apple</t>
  </si>
  <si>
    <t>Watermelon</t>
  </si>
  <si>
    <t>Pear</t>
  </si>
  <si>
    <t>Cherry</t>
  </si>
  <si>
    <t>Strawberry</t>
  </si>
  <si>
    <t>Nectarine</t>
  </si>
  <si>
    <t>Grape</t>
  </si>
  <si>
    <t>Mango</t>
  </si>
  <si>
    <t>Blueberry</t>
  </si>
  <si>
    <t>FRUITS</t>
  </si>
  <si>
    <t>Hint: Input range = B90:B100</t>
  </si>
  <si>
    <t>Cell link:</t>
  </si>
  <si>
    <t>Text:</t>
  </si>
  <si>
    <t>Keeping your dashboard organised and easy to check</t>
  </si>
  <si>
    <t>Some key things to bear in mind before you start building dashboards</t>
  </si>
  <si>
    <t xml:space="preserve">It's good practice to have a 'control' sheet in your dashboard. </t>
  </si>
  <si>
    <t xml:space="preserve">The control sheet is a sheet you can hide once your dashboard is complete. </t>
  </si>
  <si>
    <t xml:space="preserve">It contains all the hidden formulas that the dashboard needs to work properly. </t>
  </si>
  <si>
    <t>For example all the lists for your drop-downs etc.</t>
  </si>
  <si>
    <t>Example of a basic control sheet. Each dashboard will have it’s own unique control sheet.</t>
  </si>
  <si>
    <t>How to get your data in the right format for your dashboard</t>
  </si>
  <si>
    <t>Data in 'wide' format</t>
  </si>
  <si>
    <t>Data in 'long' format</t>
  </si>
  <si>
    <t>Men</t>
  </si>
  <si>
    <t>Women</t>
  </si>
  <si>
    <t>Adults</t>
  </si>
  <si>
    <t>Kids</t>
  </si>
  <si>
    <t>likes'</t>
  </si>
  <si>
    <t>Color</t>
  </si>
  <si>
    <t>Group</t>
  </si>
  <si>
    <t>PROS:</t>
  </si>
  <si>
    <t>CONS:</t>
  </si>
  <si>
    <t>Is the format we most often get from d.p.</t>
  </si>
  <si>
    <t>We need to 'index' across rows and columns</t>
  </si>
  <si>
    <t>Very fast, tools like Tableau and PowerBI like 'long thin data'</t>
  </si>
  <si>
    <t>Extra d.p. required, can easily reach excels row limit</t>
  </si>
  <si>
    <t>There are two main ways you can organise your data for an Excel dashboard. In principle you should do as little manual formatting</t>
  </si>
  <si>
    <t xml:space="preserve">to your data as possible. You should build your dashboard off the data that comes directly from data processing. </t>
  </si>
  <si>
    <t>If you need to change your data (e.g. change weighting, add/remove a boost etc.) you'll have to re-do all the manual steps which is slow and error prone.</t>
  </si>
  <si>
    <t>6. Named &amp; Dynamic Named Ranges</t>
  </si>
  <si>
    <t>You can give any range of cells it's own name, so you can refer to the cells using the name rather than the range.</t>
  </si>
  <si>
    <t>Named ranges can make your dashboard easier to develop. Rather than remember that range "B10:B16" is your fruit list, you could call it 'fruit_list'</t>
  </si>
  <si>
    <t>Creating a named range</t>
  </si>
  <si>
    <t>1. Select a range.</t>
  </si>
  <si>
    <t xml:space="preserve">2. In the top left of your spreadsheet, </t>
  </si>
  <si>
    <t>write your name an hit return.</t>
  </si>
  <si>
    <t>=SUM(C12:F18)</t>
  </si>
  <si>
    <t>=SUM(like_data)</t>
  </si>
  <si>
    <t>Sum using</t>
  </si>
  <si>
    <t>Named range</t>
  </si>
  <si>
    <t>Using a named range in a drop-down box</t>
  </si>
  <si>
    <t>Rather than putting a 'range' in input range, you can put the name of your range</t>
  </si>
  <si>
    <t>TRY: Create a named range for the sub-groups (men, women, adults, kids) and use it in a drop-down</t>
  </si>
  <si>
    <t>Give your range of cells a name to make creating and checking your dashboard easier</t>
  </si>
  <si>
    <t>A dynamic named ranges is a named range which can change based on user input</t>
  </si>
  <si>
    <t xml:space="preserve">A dynamic named range is one which can 'resize' itself based on a change in the data. This can be useful for making re-usable dashboards. </t>
  </si>
  <si>
    <t>Dynamic named range</t>
  </si>
  <si>
    <t>Black</t>
  </si>
  <si>
    <t>Scarlet</t>
  </si>
  <si>
    <t>Cyan</t>
  </si>
  <si>
    <t>List</t>
  </si>
  <si>
    <t xml:space="preserve">We created a drop-down with a named range. </t>
  </si>
  <si>
    <t>We later had to add more items to list.</t>
  </si>
  <si>
    <t xml:space="preserve">In this case we would manually have to update the named </t>
  </si>
  <si>
    <t>range and drop down.</t>
  </si>
  <si>
    <t>With a dynamic named range, the named range automatically</t>
  </si>
  <si>
    <t>got longer as we added more times.</t>
  </si>
  <si>
    <t>TRY IT: Add some colours of your own and see the drop-down react.</t>
  </si>
  <si>
    <t>Creating a dynamic named range</t>
  </si>
  <si>
    <t>Dynamic named ranges have to be created in the 'name manager'</t>
  </si>
  <si>
    <t>=OFFSET($B$43,,,COUNTA($B$43:$B$56),)</t>
  </si>
  <si>
    <t>Formula</t>
  </si>
  <si>
    <t>The 'count' function makes it dynamic</t>
  </si>
  <si>
    <t>It tells excel how many rows to include in the range</t>
  </si>
  <si>
    <t>COUNTA=</t>
  </si>
  <si>
    <t>TRY IT: Add more items to the list and watch COUNTA go up.</t>
  </si>
  <si>
    <t>(Q2xre) 年龄</t>
  </si>
  <si>
    <t>(Q9) 在过去的12个月里，您为自己买过Calvin Klein哪些类型的产品?</t>
  </si>
  <si>
    <t>Brand/Category</t>
  </si>
  <si>
    <t>Demand Space</t>
  </si>
  <si>
    <t>Key</t>
  </si>
  <si>
    <t>Base</t>
  </si>
  <si>
    <t>Fit</t>
  </si>
  <si>
    <t>Vertical</t>
  </si>
  <si>
    <t>Bubble</t>
  </si>
  <si>
    <t>Usual At The Bar</t>
  </si>
  <si>
    <t>Usual Choice At Home</t>
  </si>
  <si>
    <t>Out to Savour (&amp; Appreciate)</t>
  </si>
  <si>
    <t>Indulgent Relax At Home</t>
  </si>
  <si>
    <t>Out To Switch Off and Catch Up</t>
  </si>
  <si>
    <t>Casual Hangout At Home</t>
  </si>
  <si>
    <t>Planned Meal Out</t>
  </si>
  <si>
    <t>Grab Some Food Out</t>
  </si>
  <si>
    <t>Usual Meal Accompaniment @ Home</t>
  </si>
  <si>
    <t>Meal With Friends At Home</t>
  </si>
  <si>
    <t>Lively Night Out With Friends</t>
  </si>
  <si>
    <t>Lively Gathering At Home</t>
  </si>
  <si>
    <t>Ale/Bitter</t>
  </si>
  <si>
    <t>Cider</t>
  </si>
  <si>
    <t>Lager</t>
  </si>
  <si>
    <t>Stout</t>
  </si>
  <si>
    <t>Brandy/Cognac</t>
  </si>
  <si>
    <t>RTDs</t>
  </si>
  <si>
    <t>Category List</t>
  </si>
  <si>
    <t>Selected</t>
  </si>
  <si>
    <t>(hidden)</t>
  </si>
  <si>
    <t>Segment</t>
  </si>
  <si>
    <t>1. Set-up data with a unique ID which can be used with Index/Match</t>
  </si>
  <si>
    <t>2. Set-up control sheet with your lists</t>
  </si>
  <si>
    <t>3. Create the required data extract (e.g. sub-category profile)</t>
  </si>
  <si>
    <t>Category:</t>
  </si>
  <si>
    <t>4. Create required visualisation</t>
  </si>
  <si>
    <t>Worked example of going from data to interactive chart</t>
  </si>
  <si>
    <t>How to create a drop-down with two levels</t>
  </si>
  <si>
    <t>Brand</t>
  </si>
  <si>
    <t>BEER</t>
  </si>
  <si>
    <t>Karlsberg</t>
  </si>
  <si>
    <t>Kilkenny</t>
  </si>
  <si>
    <t>Koenig</t>
  </si>
  <si>
    <t>Koestritzer</t>
  </si>
  <si>
    <t>Krombacher</t>
  </si>
  <si>
    <t>GIN</t>
  </si>
  <si>
    <t>Beefeater</t>
  </si>
  <si>
    <t>BolGenever</t>
  </si>
  <si>
    <t>Bombay Sapphire</t>
  </si>
  <si>
    <t>Bulldog</t>
  </si>
  <si>
    <t>Finsbury</t>
  </si>
  <si>
    <t>VODKA</t>
  </si>
  <si>
    <t>Grey Goose</t>
  </si>
  <si>
    <t>Ketel One</t>
  </si>
  <si>
    <t>Moskovskaya</t>
  </si>
  <si>
    <t>Level 1</t>
  </si>
  <si>
    <t>Level 2</t>
  </si>
  <si>
    <t>1. Data with two levels (category &amp; brand)</t>
  </si>
  <si>
    <t>2. Control sheet</t>
  </si>
  <si>
    <t xml:space="preserve"> </t>
  </si>
  <si>
    <t>Instance</t>
  </si>
  <si>
    <t>(List input: range G9:G11)</t>
  </si>
  <si>
    <t>(List input: dynamic named range based on N9:N19)</t>
  </si>
  <si>
    <t>NumBrands</t>
  </si>
  <si>
    <t>3. Two level filter &amp; data extract</t>
  </si>
  <si>
    <t>Dynamic named range:</t>
  </si>
  <si>
    <t>=OFFSET($O$9,,,$H$18,)</t>
  </si>
  <si>
    <t>Selected_Cat</t>
  </si>
  <si>
    <t>Selected_Brand</t>
  </si>
  <si>
    <t>4. Control sheets</t>
  </si>
  <si>
    <t>5. Input data</t>
  </si>
  <si>
    <t>8. Dynamic Named Ranges</t>
  </si>
  <si>
    <t>9. Two-level filters</t>
  </si>
  <si>
    <t>10. Sorting on the fly</t>
  </si>
  <si>
    <t>Often in tables and charts we want to show the data sorted. Its possible to achieve this with a dashboard</t>
  </si>
  <si>
    <t>Rank</t>
  </si>
  <si>
    <t>Note: If you have 'ties' in your data you'll need to add a tie breaking function (search online : breaking ties in excel)</t>
  </si>
  <si>
    <t>1. Source data</t>
  </si>
  <si>
    <t>2. Controls</t>
  </si>
  <si>
    <t>3. Data slice (unsorted)</t>
  </si>
  <si>
    <t>4. Report (sorted)</t>
  </si>
  <si>
    <t>We extract a slice of raw data</t>
  </si>
  <si>
    <t>We get the rank order of rows</t>
  </si>
  <si>
    <t>We then extract the data</t>
  </si>
  <si>
    <t>based on desired rank.</t>
  </si>
  <si>
    <t>11. Look and feel</t>
  </si>
  <si>
    <t>Just because your dashboard is built in Excel, the user doesn’t need to feel like they are using Excel.</t>
  </si>
  <si>
    <t>There are a few simple tricks you can use to give a good user experience.</t>
  </si>
  <si>
    <t>3. Hide worksheet tabs in workbook settings or hide sheets the user doesn’t need to see.</t>
  </si>
  <si>
    <t>2. Hide unused columns and rows (notice how this sheet as no columns beyond 'P').</t>
  </si>
  <si>
    <t>1. Turn off gridlines.</t>
  </si>
  <si>
    <t>Charting</t>
  </si>
  <si>
    <t>Look &amp; feel</t>
  </si>
  <si>
    <t>Contents</t>
  </si>
  <si>
    <t>Named ranges</t>
  </si>
  <si>
    <t>v1 14 Feb 2020</t>
  </si>
  <si>
    <r>
      <t xml:space="preserve">Consider whether you can </t>
    </r>
    <r>
      <rPr>
        <b/>
        <u/>
        <sz val="14"/>
        <rFont val="Calibri"/>
        <family val="2"/>
        <scheme val="minor"/>
      </rPr>
      <t xml:space="preserve">out-source your dashboard. </t>
    </r>
  </si>
  <si>
    <r>
      <t xml:space="preserve">Start with the end in mind - </t>
    </r>
    <r>
      <rPr>
        <b/>
        <u/>
        <sz val="14"/>
        <rFont val="Calibri"/>
        <family val="2"/>
        <scheme val="minor"/>
      </rPr>
      <t>draw your dashboard on paper first</t>
    </r>
    <r>
      <rPr>
        <sz val="14"/>
        <rFont val="Calibri"/>
        <family val="2"/>
        <scheme val="minor"/>
      </rPr>
      <t>, before starting out in Excel</t>
    </r>
    <r>
      <rPr>
        <b/>
        <sz val="14"/>
        <rFont val="Calibri"/>
        <family val="2"/>
        <scheme val="minor"/>
      </rPr>
      <t>.</t>
    </r>
  </si>
  <si>
    <r>
      <t xml:space="preserve">Start by making the </t>
    </r>
    <r>
      <rPr>
        <b/>
        <u/>
        <sz val="14"/>
        <rFont val="Calibri"/>
        <family val="2"/>
        <scheme val="minor"/>
      </rPr>
      <t>minimal viable dashboard</t>
    </r>
    <r>
      <rPr>
        <sz val="14"/>
        <rFont val="Calibri"/>
        <family val="2"/>
        <scheme val="minor"/>
      </rPr>
      <t>, meet the basic needs before adding nice to have features.</t>
    </r>
  </si>
  <si>
    <r>
      <t xml:space="preserve">If your design or needs get </t>
    </r>
    <r>
      <rPr>
        <b/>
        <u/>
        <sz val="14"/>
        <rFont val="Calibri"/>
        <family val="2"/>
        <scheme val="minor"/>
      </rPr>
      <t>too complex, consider PowerBI.</t>
    </r>
  </si>
  <si>
    <r>
      <t xml:space="preserve">It's possible to use </t>
    </r>
    <r>
      <rPr>
        <b/>
        <u/>
        <sz val="14"/>
        <rFont val="Calibri"/>
        <family val="2"/>
        <scheme val="minor"/>
      </rPr>
      <t>Macros/VBA in a dashboard</t>
    </r>
    <r>
      <rPr>
        <sz val="14"/>
        <rFont val="Calibri"/>
        <family val="2"/>
        <scheme val="minor"/>
      </rPr>
      <t>, this is generally not advised as it can lead to compatibility issues.</t>
    </r>
  </si>
  <si>
    <r>
      <t>People always want changes (</t>
    </r>
    <r>
      <rPr>
        <b/>
        <u/>
        <sz val="14"/>
        <rFont val="Calibri"/>
        <family val="2"/>
        <scheme val="minor"/>
      </rPr>
      <t>v1 is never final</t>
    </r>
    <r>
      <rPr>
        <sz val="14"/>
        <rFont val="Calibri"/>
        <family val="2"/>
        <scheme val="minor"/>
      </rPr>
      <t>, changes to the core design can take a long time to implement).</t>
    </r>
  </si>
  <si>
    <r>
      <rPr>
        <b/>
        <u/>
        <sz val="14"/>
        <rFont val="Calibri"/>
        <family val="2"/>
        <scheme val="minor"/>
      </rPr>
      <t>Avoid sunk-cost bias</t>
    </r>
    <r>
      <rPr>
        <sz val="14"/>
        <rFont val="Calibri"/>
        <family val="2"/>
        <scheme val="minor"/>
      </rPr>
      <t xml:space="preserve">, if your project becomes too big and complex, out-source it. </t>
    </r>
  </si>
  <si>
    <r>
      <t xml:space="preserve">Start with the back-end formulas &amp; look-ups. </t>
    </r>
    <r>
      <rPr>
        <b/>
        <u/>
        <sz val="14"/>
        <rFont val="Calibri"/>
        <family val="2"/>
        <scheme val="minor"/>
      </rPr>
      <t>Build &amp; test the core functions first</t>
    </r>
    <r>
      <rPr>
        <sz val="14"/>
        <rFont val="Calibri"/>
        <family val="2"/>
        <scheme val="minor"/>
      </rPr>
      <t xml:space="preserve"> before worrying about visualisation.</t>
    </r>
  </si>
  <si>
    <r>
      <t xml:space="preserve">Always </t>
    </r>
    <r>
      <rPr>
        <b/>
        <u/>
        <sz val="14"/>
        <rFont val="Calibri"/>
        <family val="2"/>
        <scheme val="minor"/>
      </rPr>
      <t>get 2-3 people to test it</t>
    </r>
    <r>
      <rPr>
        <sz val="14"/>
        <rFont val="Calibri"/>
        <family val="2"/>
        <scheme val="minor"/>
      </rPr>
      <t>, find where it goes wrong when you have a real user.</t>
    </r>
  </si>
  <si>
    <r>
      <rPr>
        <b/>
        <u/>
        <sz val="14"/>
        <rFont val="Calibri"/>
        <family val="2"/>
        <scheme val="minor"/>
      </rPr>
      <t>Check, check, check</t>
    </r>
    <r>
      <rPr>
        <u/>
        <sz val="14"/>
        <rFont val="Calibri"/>
        <family val="2"/>
        <scheme val="minor"/>
      </rPr>
      <t>.</t>
    </r>
    <r>
      <rPr>
        <sz val="14"/>
        <rFont val="Calibri"/>
        <family val="2"/>
        <scheme val="minor"/>
      </rPr>
      <t xml:space="preserve"> Check outputs against your original data carefully. Just because it looks good, doesn’t mean it's right.</t>
    </r>
  </si>
  <si>
    <t>Example dashboard design sketches:</t>
  </si>
  <si>
    <t>It's also possible to use a SQL database as the source for your dashboard, combined with PowerPivot, but this is beyond the scope of this tutorial.</t>
  </si>
  <si>
    <t>Drop-downs and spinners</t>
  </si>
  <si>
    <t>Multi-level filters</t>
  </si>
  <si>
    <t>TRY: Insert your own drop-down in the box below</t>
  </si>
  <si>
    <t>Range</t>
  </si>
  <si>
    <t>Category</t>
  </si>
  <si>
    <t>4. Use hyperlinks to create the illusion of 'tabbed' browsing. TRY IT: Click a tab below.</t>
  </si>
  <si>
    <t>4. Use hyperlinks to create the illusion of 'tabbed' browsing.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</si>
</sst>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0.0"/>
    <numFmt numFmtId="166" formatCode="_(* #,##0.0_);_(* \(#,##0.0\);_(* &quot;-&quot;??_);_(@_)"/>
    <numFmt numFmtId="167" formatCode="_(* #,##0_);_(* \(#,##0\);_(* &quot;-&quot;??_);_(@_)"/>
  </numFmts>
  <fonts count="2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indexed="9"/>
      <name val="Arial"/>
      <family val="2"/>
    </font>
    <font>
      <b/>
      <sz val="10"/>
      <color indexed="9"/>
      <name val="Arial"/>
      <family val="2"/>
      <charset val="134"/>
    </font>
    <font>
      <u/>
      <sz val="11"/>
      <color theme="10"/>
      <name val="Calibri"/>
      <family val="2"/>
      <scheme val="minor"/>
    </font>
    <font>
      <b/>
      <sz val="12"/>
      <color rgb="FF4655A5"/>
      <name val="Arial"/>
      <family val="2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theme="1"/>
      <name val="Arial"/>
      <family val="2"/>
    </font>
    <font>
      <i/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DengXian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b/>
      <u/>
      <sz val="14"/>
      <name val="Calibri"/>
      <family val="2"/>
      <scheme val="minor"/>
    </font>
    <font>
      <u/>
      <sz val="14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DEDEDE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</fills>
  <borders count="4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/>
      <right/>
      <top/>
      <bottom style="thin">
        <color indexed="64"/>
      </bottom>
      <diagonal/>
    </border>
    <border>
      <left style="thin">
        <color rgb="FF999999"/>
      </left>
      <right/>
      <top style="hair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hair">
        <color rgb="FF999999"/>
      </top>
      <bottom style="thin">
        <color rgb="FF999999"/>
      </bottom>
      <diagonal/>
    </border>
    <border>
      <left style="medium">
        <color rgb="FF999999"/>
      </left>
      <right style="thin">
        <color rgb="FF999999"/>
      </right>
      <top style="hair">
        <color rgb="FF999999"/>
      </top>
      <bottom style="thin">
        <color rgb="FF999999"/>
      </bottom>
      <diagonal/>
    </border>
    <border>
      <left/>
      <right style="thin">
        <color rgb="FF999999"/>
      </right>
      <top style="hair">
        <color rgb="FF999999"/>
      </top>
      <bottom style="thin">
        <color rgb="FF999999"/>
      </bottom>
      <diagonal/>
    </border>
    <border>
      <left style="medium">
        <color rgb="FF999999"/>
      </left>
      <right style="medium">
        <color rgb="FF999999"/>
      </right>
      <top style="hair">
        <color rgb="FF999999"/>
      </top>
      <bottom style="thin">
        <color rgb="FF999999"/>
      </bottom>
      <diagonal/>
    </border>
    <border>
      <left style="thin">
        <color rgb="FF999999"/>
      </left>
      <right/>
      <top style="hair">
        <color rgb="FF999999"/>
      </top>
      <bottom style="hair">
        <color rgb="FF999999"/>
      </bottom>
      <diagonal/>
    </border>
    <border>
      <left style="thin">
        <color rgb="FF999999"/>
      </left>
      <right style="thin">
        <color rgb="FF999999"/>
      </right>
      <top style="hair">
        <color rgb="FF999999"/>
      </top>
      <bottom style="hair">
        <color rgb="FF999999"/>
      </bottom>
      <diagonal/>
    </border>
    <border>
      <left style="medium">
        <color rgb="FF999999"/>
      </left>
      <right style="thin">
        <color rgb="FF999999"/>
      </right>
      <top style="hair">
        <color rgb="FF999999"/>
      </top>
      <bottom style="hair">
        <color rgb="FF999999"/>
      </bottom>
      <diagonal/>
    </border>
    <border>
      <left/>
      <right style="thin">
        <color rgb="FF999999"/>
      </right>
      <top style="hair">
        <color rgb="FF999999"/>
      </top>
      <bottom style="hair">
        <color rgb="FF999999"/>
      </bottom>
      <diagonal/>
    </border>
    <border>
      <left style="medium">
        <color rgb="FF999999"/>
      </left>
      <right style="medium">
        <color rgb="FF999999"/>
      </right>
      <top style="hair">
        <color rgb="FF999999"/>
      </top>
      <bottom style="hair">
        <color rgb="FF999999"/>
      </bottom>
      <diagonal/>
    </border>
    <border>
      <left style="thin">
        <color rgb="FF999999"/>
      </left>
      <right/>
      <top/>
      <bottom style="hair">
        <color rgb="FF999999"/>
      </bottom>
      <diagonal/>
    </border>
    <border>
      <left style="thin">
        <color rgb="FF999999"/>
      </left>
      <right style="thin">
        <color rgb="FF999999"/>
      </right>
      <top/>
      <bottom style="hair">
        <color rgb="FF999999"/>
      </bottom>
      <diagonal/>
    </border>
    <border>
      <left style="medium">
        <color rgb="FF999999"/>
      </left>
      <right style="thin">
        <color rgb="FF999999"/>
      </right>
      <top/>
      <bottom style="hair">
        <color rgb="FF999999"/>
      </bottom>
      <diagonal/>
    </border>
    <border>
      <left/>
      <right style="thin">
        <color rgb="FF999999"/>
      </right>
      <top/>
      <bottom style="hair">
        <color rgb="FF999999"/>
      </bottom>
      <diagonal/>
    </border>
    <border>
      <left style="medium">
        <color rgb="FF999999"/>
      </left>
      <right style="medium">
        <color rgb="FF999999"/>
      </right>
      <top/>
      <bottom style="hair">
        <color rgb="FF999999"/>
      </bottom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medium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medium">
        <color rgb="FF999999"/>
      </left>
      <right style="medium">
        <color rgb="FF999999"/>
      </right>
      <top style="thin">
        <color rgb="FF999999"/>
      </top>
      <bottom style="thin">
        <color rgb="FF999999"/>
      </bottom>
      <diagonal/>
    </border>
    <border>
      <left/>
      <right style="medium">
        <color rgb="FF999999"/>
      </right>
      <top style="thin">
        <color rgb="FF999999"/>
      </top>
      <bottom style="thin">
        <color rgb="FF999999"/>
      </bottom>
      <diagonal/>
    </border>
    <border>
      <left style="medium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 style="thin">
        <color theme="6" tint="0.39994506668294322"/>
      </left>
      <right/>
      <top style="thin">
        <color theme="6" tint="0.39994506668294322"/>
      </top>
      <bottom/>
      <diagonal/>
    </border>
    <border>
      <left/>
      <right/>
      <top style="thin">
        <color theme="6" tint="0.39994506668294322"/>
      </top>
      <bottom/>
      <diagonal/>
    </border>
    <border>
      <left/>
      <right style="thin">
        <color theme="6" tint="0.39994506668294322"/>
      </right>
      <top style="thin">
        <color theme="6" tint="0.39994506668294322"/>
      </top>
      <bottom/>
      <diagonal/>
    </border>
    <border>
      <left style="thin">
        <color theme="6" tint="0.39994506668294322"/>
      </left>
      <right/>
      <top/>
      <bottom/>
      <diagonal/>
    </border>
    <border>
      <left/>
      <right style="thin">
        <color theme="6" tint="0.39994506668294322"/>
      </right>
      <top/>
      <bottom/>
      <diagonal/>
    </border>
    <border>
      <left style="thin">
        <color theme="6" tint="0.39994506668294322"/>
      </left>
      <right/>
      <top/>
      <bottom style="thin">
        <color theme="6" tint="0.39994506668294322"/>
      </bottom>
      <diagonal/>
    </border>
    <border>
      <left/>
      <right/>
      <top/>
      <bottom style="thin">
        <color theme="6" tint="0.39994506668294322"/>
      </bottom>
      <diagonal/>
    </border>
    <border>
      <left/>
      <right style="thin">
        <color theme="6" tint="0.39994506668294322"/>
      </right>
      <top/>
      <bottom style="thin">
        <color theme="6" tint="0.39994506668294322"/>
      </bottom>
      <diagonal/>
    </border>
    <border>
      <left style="thin">
        <color theme="6" tint="0.39991454817346722"/>
      </left>
      <right style="thin">
        <color theme="6" tint="0.39991454817346722"/>
      </right>
      <top style="thin">
        <color theme="6" tint="0.39991454817346722"/>
      </top>
      <bottom style="thin">
        <color theme="6" tint="0.3999145481734672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/>
      <bottom/>
      <diagonal/>
    </border>
  </borders>
  <cellStyleXfs count="3">
    <xf numFmtId="0" fontId="0" fillId="0" borderId="0"/>
    <xf numFmtId="0" fontId="8" fillId="0" borderId="0" applyNumberFormat="0" applyFill="0" applyBorder="0" applyAlignment="0" applyProtection="0"/>
    <xf numFmtId="164" fontId="11" fillId="0" borderId="0" applyFont="0" applyFill="0" applyBorder="0" applyAlignment="0" applyProtection="0"/>
  </cellStyleXfs>
  <cellXfs count="139">
    <xf numFmtId="0" fontId="0" fillId="0" borderId="0" xfId="0"/>
    <xf numFmtId="0" fontId="2" fillId="0" borderId="0" xfId="0" applyFont="1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2" fillId="0" borderId="5" xfId="0" applyFon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2" borderId="0" xfId="0" applyFill="1" applyBorder="1"/>
    <xf numFmtId="0" fontId="2" fillId="2" borderId="0" xfId="0" applyFont="1" applyFill="1" applyBorder="1"/>
    <xf numFmtId="0" fontId="0" fillId="2" borderId="1" xfId="0" applyFill="1" applyBorder="1"/>
    <xf numFmtId="0" fontId="0" fillId="0" borderId="0" xfId="0" quotePrefix="1"/>
    <xf numFmtId="0" fontId="3" fillId="0" borderId="0" xfId="0" quotePrefix="1" applyFont="1"/>
    <xf numFmtId="0" fontId="0" fillId="0" borderId="0" xfId="0" applyAlignment="1">
      <alignment horizontal="center"/>
    </xf>
    <xf numFmtId="0" fontId="0" fillId="3" borderId="0" xfId="0" applyFill="1"/>
    <xf numFmtId="0" fontId="0" fillId="0" borderId="0" xfId="0" applyFont="1"/>
    <xf numFmtId="0" fontId="1" fillId="3" borderId="0" xfId="0" applyFont="1" applyFill="1"/>
    <xf numFmtId="0" fontId="1" fillId="3" borderId="0" xfId="0" applyFont="1" applyFill="1" applyAlignment="1">
      <alignment horizontal="center"/>
    </xf>
    <xf numFmtId="0" fontId="0" fillId="0" borderId="8" xfId="0" applyBorder="1"/>
    <xf numFmtId="0" fontId="0" fillId="0" borderId="8" xfId="0" applyBorder="1" applyAlignment="1">
      <alignment horizontal="center"/>
    </xf>
    <xf numFmtId="0" fontId="1" fillId="0" borderId="8" xfId="0" applyFont="1" applyBorder="1"/>
    <xf numFmtId="0" fontId="1" fillId="0" borderId="8" xfId="0" applyFont="1" applyBorder="1" applyAlignment="1">
      <alignment horizontal="center"/>
    </xf>
    <xf numFmtId="0" fontId="0" fillId="0" borderId="9" xfId="0" applyBorder="1"/>
    <xf numFmtId="0" fontId="0" fillId="0" borderId="9" xfId="0" applyBorder="1" applyAlignment="1">
      <alignment horizontal="center"/>
    </xf>
    <xf numFmtId="0" fontId="1" fillId="0" borderId="9" xfId="0" applyFont="1" applyBorder="1"/>
    <xf numFmtId="0" fontId="1" fillId="0" borderId="9" xfId="0" applyFont="1" applyBorder="1" applyAlignment="1">
      <alignment horizontal="center"/>
    </xf>
    <xf numFmtId="0" fontId="1" fillId="0" borderId="10" xfId="0" applyFont="1" applyBorder="1"/>
    <xf numFmtId="0" fontId="0" fillId="0" borderId="10" xfId="0" applyBorder="1"/>
    <xf numFmtId="0" fontId="1" fillId="0" borderId="5" xfId="0" applyFont="1" applyBorder="1"/>
    <xf numFmtId="0" fontId="4" fillId="0" borderId="11" xfId="0" applyNumberFormat="1" applyFont="1" applyBorder="1" applyAlignment="1">
      <alignment horizontal="center" vertical="center"/>
    </xf>
    <xf numFmtId="0" fontId="4" fillId="0" borderId="12" xfId="0" applyNumberFormat="1" applyFont="1" applyBorder="1" applyAlignment="1">
      <alignment horizontal="center" vertical="center"/>
    </xf>
    <xf numFmtId="0" fontId="4" fillId="0" borderId="13" xfId="0" applyNumberFormat="1" applyFont="1" applyBorder="1" applyAlignment="1">
      <alignment horizontal="center" vertical="center"/>
    </xf>
    <xf numFmtId="0" fontId="4" fillId="0" borderId="14" xfId="0" applyNumberFormat="1" applyFont="1" applyBorder="1" applyAlignment="1">
      <alignment horizontal="center" vertical="center"/>
    </xf>
    <xf numFmtId="0" fontId="4" fillId="4" borderId="15" xfId="0" applyNumberFormat="1" applyFont="1" applyFill="1" applyBorder="1" applyAlignment="1">
      <alignment horizontal="left" vertical="center"/>
    </xf>
    <xf numFmtId="165" fontId="4" fillId="0" borderId="16" xfId="0" applyNumberFormat="1" applyFont="1" applyBorder="1" applyAlignment="1">
      <alignment horizontal="center" vertical="center"/>
    </xf>
    <xf numFmtId="165" fontId="4" fillId="0" borderId="17" xfId="0" applyNumberFormat="1" applyFont="1" applyBorder="1" applyAlignment="1">
      <alignment horizontal="center" vertical="center"/>
    </xf>
    <xf numFmtId="165" fontId="4" fillId="0" borderId="18" xfId="0" applyNumberFormat="1" applyFont="1" applyBorder="1" applyAlignment="1">
      <alignment horizontal="center" vertical="center"/>
    </xf>
    <xf numFmtId="165" fontId="4" fillId="0" borderId="19" xfId="0" applyNumberFormat="1" applyFont="1" applyBorder="1" applyAlignment="1">
      <alignment horizontal="center" vertical="center"/>
    </xf>
    <xf numFmtId="0" fontId="4" fillId="4" borderId="20" xfId="0" applyFont="1" applyFill="1" applyBorder="1" applyAlignment="1">
      <alignment horizontal="left" vertical="center"/>
    </xf>
    <xf numFmtId="165" fontId="5" fillId="0" borderId="16" xfId="0" applyNumberFormat="1" applyFont="1" applyBorder="1" applyAlignment="1">
      <alignment horizontal="center" vertical="center"/>
    </xf>
    <xf numFmtId="165" fontId="5" fillId="0" borderId="17" xfId="0" applyNumberFormat="1" applyFont="1" applyBorder="1" applyAlignment="1">
      <alignment horizontal="center" vertical="center"/>
    </xf>
    <xf numFmtId="165" fontId="5" fillId="0" borderId="18" xfId="0" applyNumberFormat="1" applyFont="1" applyBorder="1" applyAlignment="1">
      <alignment horizontal="center" vertical="center"/>
    </xf>
    <xf numFmtId="165" fontId="5" fillId="0" borderId="19" xfId="0" applyNumberFormat="1" applyFont="1" applyBorder="1" applyAlignment="1">
      <alignment horizontal="center" vertical="center"/>
    </xf>
    <xf numFmtId="0" fontId="5" fillId="4" borderId="20" xfId="0" applyFont="1" applyFill="1" applyBorder="1" applyAlignment="1">
      <alignment horizontal="left" vertical="center"/>
    </xf>
    <xf numFmtId="165" fontId="4" fillId="0" borderId="21" xfId="0" applyNumberFormat="1" applyFont="1" applyBorder="1" applyAlignment="1">
      <alignment horizontal="center" vertical="center"/>
    </xf>
    <xf numFmtId="165" fontId="4" fillId="0" borderId="22" xfId="0" applyNumberFormat="1" applyFont="1" applyBorder="1" applyAlignment="1">
      <alignment horizontal="center" vertical="center"/>
    </xf>
    <xf numFmtId="165" fontId="4" fillId="0" borderId="23" xfId="0" applyNumberFormat="1" applyFont="1" applyBorder="1" applyAlignment="1">
      <alignment horizontal="center" vertical="center"/>
    </xf>
    <xf numFmtId="165" fontId="4" fillId="0" borderId="24" xfId="0" applyNumberFormat="1" applyFont="1" applyBorder="1" applyAlignment="1">
      <alignment horizontal="center" vertical="center"/>
    </xf>
    <xf numFmtId="0" fontId="4" fillId="4" borderId="25" xfId="0" applyFont="1" applyFill="1" applyBorder="1" applyAlignment="1">
      <alignment horizontal="left" vertical="center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5" fillId="5" borderId="28" xfId="0" applyFont="1" applyFill="1" applyBorder="1" applyAlignment="1">
      <alignment horizontal="center" vertical="center"/>
    </xf>
    <xf numFmtId="0" fontId="5" fillId="5" borderId="29" xfId="0" applyFont="1" applyFill="1" applyBorder="1" applyAlignment="1">
      <alignment horizontal="center" vertical="center"/>
    </xf>
    <xf numFmtId="0" fontId="5" fillId="5" borderId="30" xfId="0" applyFont="1" applyFill="1" applyBorder="1" applyAlignment="1">
      <alignment horizontal="left" vertical="center"/>
    </xf>
    <xf numFmtId="0" fontId="6" fillId="6" borderId="30" xfId="0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0" fontId="8" fillId="0" borderId="0" xfId="1" applyAlignment="1">
      <alignment vertical="center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vertical="center"/>
    </xf>
    <xf numFmtId="0" fontId="0" fillId="0" borderId="0" xfId="0" applyAlignment="1"/>
    <xf numFmtId="165" fontId="5" fillId="0" borderId="11" xfId="0" applyNumberFormat="1" applyFont="1" applyBorder="1" applyAlignment="1">
      <alignment horizontal="center" vertical="center"/>
    </xf>
    <xf numFmtId="165" fontId="5" fillId="0" borderId="12" xfId="0" applyNumberFormat="1" applyFont="1" applyBorder="1" applyAlignment="1">
      <alignment horizontal="center" vertical="center"/>
    </xf>
    <xf numFmtId="165" fontId="5" fillId="0" borderId="13" xfId="0" applyNumberFormat="1" applyFont="1" applyBorder="1" applyAlignment="1">
      <alignment horizontal="center" vertical="center"/>
    </xf>
    <xf numFmtId="165" fontId="5" fillId="0" borderId="14" xfId="0" applyNumberFormat="1" applyFont="1" applyBorder="1" applyAlignment="1">
      <alignment horizontal="center" vertical="center"/>
    </xf>
    <xf numFmtId="0" fontId="5" fillId="4" borderId="15" xfId="0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0" fillId="0" borderId="42" xfId="0" applyBorder="1"/>
    <xf numFmtId="0" fontId="1" fillId="0" borderId="42" xfId="0" applyFont="1" applyBorder="1"/>
    <xf numFmtId="0" fontId="10" fillId="0" borderId="0" xfId="0" applyFont="1"/>
    <xf numFmtId="0" fontId="10" fillId="0" borderId="0" xfId="0" applyFont="1" applyAlignment="1">
      <alignment horizontal="center"/>
    </xf>
    <xf numFmtId="0" fontId="1" fillId="2" borderId="0" xfId="0" applyFont="1" applyFill="1" applyBorder="1"/>
    <xf numFmtId="0" fontId="0" fillId="0" borderId="43" xfId="0" applyBorder="1" applyAlignment="1">
      <alignment horizontal="center"/>
    </xf>
    <xf numFmtId="0" fontId="1" fillId="0" borderId="43" xfId="0" applyFont="1" applyBorder="1" applyAlignment="1">
      <alignment horizontal="left"/>
    </xf>
    <xf numFmtId="0" fontId="1" fillId="0" borderId="43" xfId="0" applyFont="1" applyBorder="1" applyAlignment="1">
      <alignment horizontal="center"/>
    </xf>
    <xf numFmtId="0" fontId="0" fillId="3" borderId="43" xfId="0" applyFill="1" applyBorder="1" applyAlignment="1">
      <alignment horizontal="center"/>
    </xf>
    <xf numFmtId="0" fontId="0" fillId="3" borderId="43" xfId="0" applyFont="1" applyFill="1" applyBorder="1" applyAlignment="1">
      <alignment horizontal="center"/>
    </xf>
    <xf numFmtId="0" fontId="0" fillId="7" borderId="0" xfId="0" applyFill="1"/>
    <xf numFmtId="0" fontId="0" fillId="8" borderId="0" xfId="0" applyFill="1"/>
    <xf numFmtId="0" fontId="0" fillId="0" borderId="0" xfId="0" applyFont="1" applyFill="1" applyBorder="1"/>
    <xf numFmtId="0" fontId="0" fillId="0" borderId="43" xfId="0" quotePrefix="1" applyFill="1" applyBorder="1"/>
    <xf numFmtId="0" fontId="0" fillId="0" borderId="43" xfId="0" applyFill="1" applyBorder="1"/>
    <xf numFmtId="0" fontId="1" fillId="0" borderId="43" xfId="0" applyFont="1" applyFill="1" applyBorder="1"/>
    <xf numFmtId="0" fontId="1" fillId="0" borderId="0" xfId="0" applyFont="1" applyFill="1" applyBorder="1"/>
    <xf numFmtId="0" fontId="0" fillId="0" borderId="0" xfId="0" applyFill="1" applyBorder="1"/>
    <xf numFmtId="0" fontId="1" fillId="0" borderId="0" xfId="0" applyFont="1" applyBorder="1"/>
    <xf numFmtId="0" fontId="1" fillId="0" borderId="43" xfId="0" quotePrefix="1" applyFont="1" applyFill="1" applyBorder="1"/>
    <xf numFmtId="0" fontId="14" fillId="0" borderId="43" xfId="0" applyFont="1" applyFill="1" applyBorder="1"/>
    <xf numFmtId="0" fontId="0" fillId="0" borderId="43" xfId="0" quotePrefix="1" applyFont="1" applyFill="1" applyBorder="1"/>
    <xf numFmtId="0" fontId="0" fillId="0" borderId="43" xfId="0" applyFont="1" applyFill="1" applyBorder="1"/>
    <xf numFmtId="0" fontId="13" fillId="0" borderId="43" xfId="0" applyFont="1" applyFill="1" applyBorder="1"/>
    <xf numFmtId="0" fontId="15" fillId="0" borderId="0" xfId="0" applyFont="1" applyAlignment="1">
      <alignment horizontal="left" vertical="center"/>
    </xf>
    <xf numFmtId="0" fontId="15" fillId="0" borderId="0" xfId="0" applyFont="1" applyAlignment="1">
      <alignment vertical="center"/>
    </xf>
    <xf numFmtId="0" fontId="13" fillId="0" borderId="0" xfId="0" applyFont="1"/>
    <xf numFmtId="0" fontId="16" fillId="0" borderId="0" xfId="0" applyFont="1"/>
    <xf numFmtId="167" fontId="0" fillId="9" borderId="0" xfId="2" applyNumberFormat="1" applyFont="1" applyFill="1"/>
    <xf numFmtId="166" fontId="0" fillId="9" borderId="0" xfId="2" applyNumberFormat="1" applyFont="1" applyFill="1"/>
    <xf numFmtId="0" fontId="16" fillId="9" borderId="0" xfId="0" applyFont="1" applyFill="1"/>
    <xf numFmtId="0" fontId="0" fillId="9" borderId="8" xfId="0" applyFill="1" applyBorder="1"/>
    <xf numFmtId="166" fontId="0" fillId="0" borderId="8" xfId="2" applyNumberFormat="1" applyFont="1" applyBorder="1"/>
    <xf numFmtId="0" fontId="1" fillId="9" borderId="8" xfId="0" applyFont="1" applyFill="1" applyBorder="1"/>
    <xf numFmtId="0" fontId="1" fillId="0" borderId="43" xfId="0" applyFont="1" applyBorder="1"/>
    <xf numFmtId="0" fontId="0" fillId="9" borderId="43" xfId="0" applyFill="1" applyBorder="1"/>
    <xf numFmtId="0" fontId="0" fillId="0" borderId="43" xfId="0" applyBorder="1"/>
    <xf numFmtId="164" fontId="0" fillId="0" borderId="43" xfId="2" applyFont="1" applyBorder="1"/>
    <xf numFmtId="0" fontId="0" fillId="0" borderId="44" xfId="0" applyBorder="1"/>
    <xf numFmtId="0" fontId="0" fillId="0" borderId="44" xfId="0" applyFill="1" applyBorder="1"/>
    <xf numFmtId="0" fontId="1" fillId="0" borderId="43" xfId="0" applyFont="1" applyFill="1" applyBorder="1" applyAlignment="1">
      <alignment horizontal="center"/>
    </xf>
    <xf numFmtId="0" fontId="12" fillId="0" borderId="0" xfId="0" applyFont="1"/>
    <xf numFmtId="0" fontId="17" fillId="0" borderId="0" xfId="0" applyFont="1" applyFill="1" applyBorder="1"/>
    <xf numFmtId="0" fontId="0" fillId="0" borderId="0" xfId="0" applyFont="1" applyBorder="1"/>
    <xf numFmtId="4" fontId="0" fillId="0" borderId="0" xfId="0" applyNumberFormat="1"/>
    <xf numFmtId="3" fontId="0" fillId="0" borderId="0" xfId="0" applyNumberFormat="1"/>
    <xf numFmtId="3" fontId="18" fillId="0" borderId="0" xfId="0" applyNumberFormat="1" applyFont="1"/>
    <xf numFmtId="0" fontId="8" fillId="0" borderId="2" xfId="1" applyBorder="1"/>
    <xf numFmtId="0" fontId="8" fillId="0" borderId="0" xfId="1"/>
    <xf numFmtId="0" fontId="20" fillId="0" borderId="0" xfId="0" applyFont="1"/>
    <xf numFmtId="0" fontId="19" fillId="0" borderId="0" xfId="0" applyFont="1"/>
    <xf numFmtId="0" fontId="6" fillId="6" borderId="33" xfId="0" applyFont="1" applyFill="1" applyBorder="1" applyAlignment="1">
      <alignment horizontal="center" vertical="center"/>
    </xf>
    <xf numFmtId="0" fontId="6" fillId="6" borderId="32" xfId="0" applyFont="1" applyFill="1" applyBorder="1" applyAlignment="1">
      <alignment horizontal="center" vertical="center"/>
    </xf>
    <xf numFmtId="0" fontId="5" fillId="5" borderId="33" xfId="0" applyFont="1" applyFill="1" applyBorder="1" applyAlignment="1">
      <alignment horizontal="center" vertical="center"/>
    </xf>
    <xf numFmtId="0" fontId="5" fillId="0" borderId="33" xfId="0" applyFont="1" applyBorder="1" applyAlignment="1">
      <alignment horizontal="center" vertical="center"/>
    </xf>
    <xf numFmtId="0" fontId="5" fillId="5" borderId="32" xfId="0" applyFont="1" applyFill="1" applyBorder="1" applyAlignment="1">
      <alignment horizontal="center" vertical="center"/>
    </xf>
    <xf numFmtId="0" fontId="5" fillId="0" borderId="29" xfId="0" applyFont="1" applyBorder="1" applyAlignment="1">
      <alignment horizontal="center" vertical="center"/>
    </xf>
    <xf numFmtId="0" fontId="5" fillId="5" borderId="26" xfId="0" applyFont="1" applyFill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</cellXfs>
  <cellStyles count="3">
    <cellStyle name="Comma" xfId="2" builtinId="3"/>
    <cellStyle name="Hyperlink" xfId="1" builtinId="8"/>
    <cellStyle name="Normal" xfId="0" builtinId="0"/>
  </cellStyles>
  <dxfs count="15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color indexed="14"/>
      </font>
    </dxf>
    <dxf>
      <font>
        <color indexed="22"/>
      </font>
    </dxf>
    <dxf>
      <font>
        <color indexed="14"/>
      </font>
    </dxf>
    <dxf>
      <font>
        <color indexed="22"/>
      </font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colors>
    <mruColors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'8. Charts'!$J$21</c:f>
          <c:strCache>
            <c:ptCount val="1"/>
            <c:pt idx="0">
              <c:v>Cider brand fit report (n=59)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spPr>
            <a:solidFill>
              <a:schemeClr val="accent1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'8. Charts'!$L$23:$L$34</c:f>
              <c:numCache>
                <c:formatCode>_(* #,##0.0_);_(* \(#,##0.0\);_(* "-"??_);_(@_)</c:formatCode>
                <c:ptCount val="12"/>
                <c:pt idx="0">
                  <c:v>-0.32430162019615799</c:v>
                </c:pt>
                <c:pt idx="1">
                  <c:v>-7.6371504054006598E-2</c:v>
                </c:pt>
                <c:pt idx="2">
                  <c:v>0.231216376303888</c:v>
                </c:pt>
                <c:pt idx="3">
                  <c:v>2.5679772035307101E-2</c:v>
                </c:pt>
                <c:pt idx="4">
                  <c:v>0.20740880095484801</c:v>
                </c:pt>
                <c:pt idx="5">
                  <c:v>0.18843209287764301</c:v>
                </c:pt>
                <c:pt idx="6">
                  <c:v>-0.23980062175258601</c:v>
                </c:pt>
                <c:pt idx="7">
                  <c:v>-0.33896973837558603</c:v>
                </c:pt>
                <c:pt idx="8">
                  <c:v>-6.0233592015482999E-2</c:v>
                </c:pt>
                <c:pt idx="9">
                  <c:v>5.7348060492410702E-2</c:v>
                </c:pt>
                <c:pt idx="10">
                  <c:v>0.18280522823853901</c:v>
                </c:pt>
                <c:pt idx="11">
                  <c:v>0.21673975097815501</c:v>
                </c:pt>
              </c:numCache>
            </c:numRef>
          </c:xVal>
          <c:yVal>
            <c:numRef>
              <c:f>'8. Charts'!$M$23:$M$34</c:f>
              <c:numCache>
                <c:formatCode>_(* #,##0.0_);_(* \(#,##0.0\);_(* "-"??_);_(@_)</c:formatCode>
                <c:ptCount val="12"/>
                <c:pt idx="0">
                  <c:v>193.50398906098599</c:v>
                </c:pt>
                <c:pt idx="1">
                  <c:v>82.248981888570597</c:v>
                </c:pt>
                <c:pt idx="2">
                  <c:v>180.920445895157</c:v>
                </c:pt>
                <c:pt idx="3">
                  <c:v>106.97859504293</c:v>
                </c:pt>
                <c:pt idx="4">
                  <c:v>183.84290236972399</c:v>
                </c:pt>
                <c:pt idx="5">
                  <c:v>108.94311161428401</c:v>
                </c:pt>
                <c:pt idx="6">
                  <c:v>16.239790383460502</c:v>
                </c:pt>
                <c:pt idx="7">
                  <c:v>31.538843834420799</c:v>
                </c:pt>
                <c:pt idx="8">
                  <c:v>53.803091083554399</c:v>
                </c:pt>
                <c:pt idx="9">
                  <c:v>104.244869312205</c:v>
                </c:pt>
                <c:pt idx="10">
                  <c:v>191.39988120902501</c:v>
                </c:pt>
                <c:pt idx="11">
                  <c:v>89.931721860178996</c:v>
                </c:pt>
              </c:numCache>
            </c:numRef>
          </c:yVal>
          <c:bubbleSize>
            <c:numRef>
              <c:f>'8. Charts'!$N$23:$N$34</c:f>
              <c:numCache>
                <c:formatCode>_(* #,##0.0_);_(* \(#,##0.0\);_(* "-"??_);_(@_)</c:formatCode>
                <c:ptCount val="12"/>
                <c:pt idx="0">
                  <c:v>6.7298285757298903E-2</c:v>
                </c:pt>
                <c:pt idx="1">
                  <c:v>4.9229230650502401E-2</c:v>
                </c:pt>
                <c:pt idx="2">
                  <c:v>0.111995984623266</c:v>
                </c:pt>
                <c:pt idx="3">
                  <c:v>0.16544010029804501</c:v>
                </c:pt>
                <c:pt idx="4">
                  <c:v>7.2290063274904101E-2</c:v>
                </c:pt>
                <c:pt idx="5">
                  <c:v>5.72879334436735E-2</c:v>
                </c:pt>
                <c:pt idx="6">
                  <c:v>1.20363378044162E-2</c:v>
                </c:pt>
                <c:pt idx="7">
                  <c:v>2.19251568029755E-2</c:v>
                </c:pt>
                <c:pt idx="8">
                  <c:v>0.116924445284565</c:v>
                </c:pt>
                <c:pt idx="9">
                  <c:v>7.3451250227291098E-2</c:v>
                </c:pt>
                <c:pt idx="10">
                  <c:v>0.19483327838938799</c:v>
                </c:pt>
                <c:pt idx="11">
                  <c:v>5.72879334436735E-2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C-8BCE-4B84-9085-3BED9C034B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668611640"/>
        <c:axId val="668611312"/>
      </c:bubbleChart>
      <c:valAx>
        <c:axId val="668611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_);_(* \(#,##0.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611312"/>
        <c:crossesAt val="100"/>
        <c:crossBetween val="midCat"/>
      </c:valAx>
      <c:valAx>
        <c:axId val="66861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_);_(* \(#,##0.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611640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'10. Multi-level filters'!$I$32</c:f>
          <c:strCache>
            <c:ptCount val="1"/>
            <c:pt idx="0">
              <c:v>#N/A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'10. Multi-level filters'!$I$34:$I$45</c:f>
              <c:strCache>
                <c:ptCount val="12"/>
                <c:pt idx="0">
                  <c:v>Usual At The Bar</c:v>
                </c:pt>
                <c:pt idx="1">
                  <c:v>Usual Choice At Home</c:v>
                </c:pt>
                <c:pt idx="2">
                  <c:v>Out to Savour (&amp; Appreciate)</c:v>
                </c:pt>
                <c:pt idx="3">
                  <c:v>Indulgent Relax At Home</c:v>
                </c:pt>
                <c:pt idx="4">
                  <c:v>Out To Switch Off and Catch Up</c:v>
                </c:pt>
                <c:pt idx="5">
                  <c:v>Casual Hangout At Home</c:v>
                </c:pt>
                <c:pt idx="6">
                  <c:v>Planned Meal Out</c:v>
                </c:pt>
                <c:pt idx="7">
                  <c:v>Grab Some Food Out</c:v>
                </c:pt>
                <c:pt idx="8">
                  <c:v>Usual Meal Accompaniment @ Home</c:v>
                </c:pt>
                <c:pt idx="9">
                  <c:v>Meal With Friends At Home</c:v>
                </c:pt>
                <c:pt idx="10">
                  <c:v>Lively Night Out With Friends</c:v>
                </c:pt>
                <c:pt idx="11">
                  <c:v>Lively Gathering At Home</c:v>
                </c:pt>
              </c:strCache>
            </c:strRef>
          </c:cat>
          <c:val>
            <c:numRef>
              <c:f>'10. Multi-level filters'!$J$34:$J$45</c:f>
              <c:numCache>
                <c:formatCode>_(* #,##0.00_);_(* \(#,##0.00\);_(* "-"??_);_(@_)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60-4434-96A5-ACB29A9CE7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78"/>
        <c:axId val="1211600976"/>
        <c:axId val="1211601960"/>
      </c:barChart>
      <c:catAx>
        <c:axId val="12116009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601960"/>
        <c:crosses val="autoZero"/>
        <c:auto val="1"/>
        <c:lblAlgn val="ctr"/>
        <c:lblOffset val="100"/>
        <c:noMultiLvlLbl val="0"/>
      </c:catAx>
      <c:valAx>
        <c:axId val="1211601960"/>
        <c:scaling>
          <c:orientation val="minMax"/>
        </c:scaling>
        <c:delete val="1"/>
        <c:axPos val="b"/>
        <c:numFmt formatCode="_(* #,##0.00_);_(* \(#,##0.00\);_(* &quot;-&quot;??_);_(@_)" sourceLinked="1"/>
        <c:majorTickMark val="none"/>
        <c:minorTickMark val="none"/>
        <c:tickLblPos val="nextTo"/>
        <c:crossAx val="1211600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Spin" dx="22" fmlaLink="$C$18" max="7" min="1" page="10" val="3"/>
</file>

<file path=xl/ctrlProps/ctrlProp10.xml><?xml version="1.0" encoding="utf-8"?>
<formControlPr xmlns="http://schemas.microsoft.com/office/spreadsheetml/2009/9/main" objectType="Drop" dropStyle="combo" dx="22" fmlaLink="$L$9" fmlaRange="$J$9:$J$15" noThreeD="1" sel="3" val="0"/>
</file>

<file path=xl/ctrlProps/ctrlProp11.xml><?xml version="1.0" encoding="utf-8"?>
<formControlPr xmlns="http://schemas.microsoft.com/office/spreadsheetml/2009/9/main" objectType="Drop" dropStyle="combo" dx="22" fmlaRange="list" noThreeD="1" sel="4" val="0"/>
</file>

<file path=xl/ctrlProps/ctrlProp12.xml><?xml version="1.0" encoding="utf-8"?>
<formControlPr xmlns="http://schemas.microsoft.com/office/spreadsheetml/2009/9/main" objectType="Drop" dropStyle="combo" dx="22" fmlaRange="dynlist" noThreeD="1" sel="6" val="2"/>
</file>

<file path=xl/ctrlProps/ctrlProp13.xml><?xml version="1.0" encoding="utf-8"?>
<formControlPr xmlns="http://schemas.microsoft.com/office/spreadsheetml/2009/9/main" objectType="Drop" dropStyle="combo" dx="22" fmlaLink="$H$14" fmlaRange="$H$9:$H$11" noThreeD="1" sel="3" val="0"/>
</file>

<file path=xl/ctrlProps/ctrlProp14.xml><?xml version="1.0" encoding="utf-8"?>
<formControlPr xmlns="http://schemas.microsoft.com/office/spreadsheetml/2009/9/main" objectType="Drop" dropStyle="combo" dx="22" fmlaLink="$H$21" fmlaRange="double_filter" noThreeD="1" sel="3" val="0"/>
</file>

<file path=xl/ctrlProps/ctrlProp15.xml><?xml version="1.0" encoding="utf-8"?>
<formControlPr xmlns="http://schemas.microsoft.com/office/spreadsheetml/2009/9/main" objectType="Drop" dropStyle="combo" dx="22" fmlaLink="$H$11" fmlaRange="$G$11:$G$13" noThreeD="1" sel="3" val="0"/>
</file>

<file path=xl/ctrlProps/ctrlProp16.xml><?xml version="1.0" encoding="utf-8"?>
<formControlPr xmlns="http://schemas.microsoft.com/office/spreadsheetml/2009/9/main" objectType="Drop" dropStyle="combo" dx="22" noThreeD="1" sel="0" val="0"/>
</file>

<file path=xl/ctrlProps/ctrlProp17.xml><?xml version="1.0" encoding="utf-8"?>
<formControlPr xmlns="http://schemas.microsoft.com/office/spreadsheetml/2009/9/main" objectType="Drop" dropStyle="combo" dx="22" noThreeD="1" sel="0" val="0"/>
</file>

<file path=xl/ctrlProps/ctrlProp18.xml><?xml version="1.0" encoding="utf-8"?>
<formControlPr xmlns="http://schemas.microsoft.com/office/spreadsheetml/2009/9/main" objectType="Drop" dropStyle="combo" dx="22" noThreeD="1" sel="0" val="0"/>
</file>

<file path=xl/ctrlProps/ctrlProp19.xml><?xml version="1.0" encoding="utf-8"?>
<formControlPr xmlns="http://schemas.microsoft.com/office/spreadsheetml/2009/9/main" objectType="Spin" dx="22" max="30000" page="10" val="0"/>
</file>

<file path=xl/ctrlProps/ctrlProp2.xml><?xml version="1.0" encoding="utf-8"?>
<formControlPr xmlns="http://schemas.microsoft.com/office/spreadsheetml/2009/9/main" objectType="Spin" dx="22" fmlaLink="$G$18" max="7" min="1" page="10" val="5"/>
</file>

<file path=xl/ctrlProps/ctrlProp3.xml><?xml version="1.0" encoding="utf-8"?>
<formControlPr xmlns="http://schemas.microsoft.com/office/spreadsheetml/2009/9/main" objectType="Drop" dropStyle="combo" dx="22" fmlaLink="$I$22" fmlaRange="$J$10:$J$16" noThreeD="1" sel="4" val="0"/>
</file>

<file path=xl/ctrlProps/ctrlProp4.xml><?xml version="1.0" encoding="utf-8"?>
<formControlPr xmlns="http://schemas.microsoft.com/office/spreadsheetml/2009/9/main" objectType="Drop" dropStyle="combo" dx="22" fmlaLink="$N$22" fmlaRange="$N$10:$N$16" noThreeD="1" sel="2" val="0"/>
</file>

<file path=xl/ctrlProps/ctrlProp5.xml><?xml version="1.0" encoding="utf-8"?>
<formControlPr xmlns="http://schemas.microsoft.com/office/spreadsheetml/2009/9/main" objectType="Spin" dx="22" fmlaLink="$B$66" max="2" min="1" page="10" val="2"/>
</file>

<file path=xl/ctrlProps/ctrlProp6.xml><?xml version="1.0" encoding="utf-8"?>
<formControlPr xmlns="http://schemas.microsoft.com/office/spreadsheetml/2009/9/main" objectType="Spin" dx="22" fmlaLink="$C$66" max="20" min="1" page="10" val="20"/>
</file>

<file path=xl/ctrlProps/ctrlProp7.xml><?xml version="1.0" encoding="utf-8"?>
<formControlPr xmlns="http://schemas.microsoft.com/office/spreadsheetml/2009/9/main" objectType="Drop" dropStyle="combo" dx="22" fmlaLink="$E$97" fmlaRange="$B$88:$B$97" noThreeD="1" sel="5" val="0"/>
</file>

<file path=xl/ctrlProps/ctrlProp8.xml><?xml version="1.0" encoding="utf-8"?>
<formControlPr xmlns="http://schemas.microsoft.com/office/spreadsheetml/2009/9/main" objectType="Drop" dropStyle="combo" dx="22" fmlaRange="fruit_list" noThreeD="1" sel="6" val="0"/>
</file>

<file path=xl/ctrlProps/ctrlProp9.xml><?xml version="1.0" encoding="utf-8"?>
<formControlPr xmlns="http://schemas.microsoft.com/office/spreadsheetml/2009/9/main" objectType="Drop" dropStyle="combo" dx="22" fmlaLink="$L$9" fmlaRange="$J$9:$J$15" noThreeD="1" sel="3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hyperlink" Target="#'12a'!A1"/><Relationship Id="rId2" Type="http://schemas.openxmlformats.org/officeDocument/2006/relationships/image" Target="../media/image12.png"/><Relationship Id="rId1" Type="http://schemas.openxmlformats.org/officeDocument/2006/relationships/image" Target="../media/image1.jpeg"/><Relationship Id="rId5" Type="http://schemas.openxmlformats.org/officeDocument/2006/relationships/image" Target="../media/image13.png"/><Relationship Id="rId4" Type="http://schemas.openxmlformats.org/officeDocument/2006/relationships/hyperlink" Target="#'12b'!A1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hyperlink" Target="#'12. Look and feel'!A1"/><Relationship Id="rId2" Type="http://schemas.openxmlformats.org/officeDocument/2006/relationships/image" Target="../media/image12.png"/><Relationship Id="rId1" Type="http://schemas.openxmlformats.org/officeDocument/2006/relationships/image" Target="../media/image1.jpeg"/><Relationship Id="rId5" Type="http://schemas.openxmlformats.org/officeDocument/2006/relationships/image" Target="../media/image14.png"/><Relationship Id="rId4" Type="http://schemas.openxmlformats.org/officeDocument/2006/relationships/hyperlink" Target="#'12b'!A1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hyperlink" Target="#'12. Look and feel'!A1"/><Relationship Id="rId2" Type="http://schemas.openxmlformats.org/officeDocument/2006/relationships/image" Target="../media/image12.png"/><Relationship Id="rId1" Type="http://schemas.openxmlformats.org/officeDocument/2006/relationships/image" Target="../media/image1.jpeg"/><Relationship Id="rId5" Type="http://schemas.openxmlformats.org/officeDocument/2006/relationships/image" Target="../media/image15.png"/><Relationship Id="rId4" Type="http://schemas.openxmlformats.org/officeDocument/2006/relationships/hyperlink" Target="#'12a'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9.png"/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123825</xdr:colOff>
      <xdr:row>0</xdr:row>
      <xdr:rowOff>57150</xdr:rowOff>
    </xdr:from>
    <xdr:to>
      <xdr:col>14</xdr:col>
      <xdr:colOff>123825</xdr:colOff>
      <xdr:row>4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58225" y="57150"/>
          <a:ext cx="1069937" cy="885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123825</xdr:colOff>
      <xdr:row>0</xdr:row>
      <xdr:rowOff>57150</xdr:rowOff>
    </xdr:from>
    <xdr:to>
      <xdr:col>14</xdr:col>
      <xdr:colOff>123825</xdr:colOff>
      <xdr:row>4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58225" y="57150"/>
          <a:ext cx="1069937" cy="885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123825</xdr:colOff>
      <xdr:row>0</xdr:row>
      <xdr:rowOff>57150</xdr:rowOff>
    </xdr:from>
    <xdr:to>
      <xdr:col>14</xdr:col>
      <xdr:colOff>123825</xdr:colOff>
      <xdr:row>4</xdr:row>
      <xdr:rowOff>180975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58225" y="57150"/>
          <a:ext cx="0" cy="1104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123825</xdr:colOff>
      <xdr:row>0</xdr:row>
      <xdr:rowOff>57150</xdr:rowOff>
    </xdr:from>
    <xdr:to>
      <xdr:col>14</xdr:col>
      <xdr:colOff>123825</xdr:colOff>
      <xdr:row>4</xdr:row>
      <xdr:rowOff>180975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58225" y="57150"/>
          <a:ext cx="0" cy="1104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68580</xdr:colOff>
          <xdr:row>25</xdr:row>
          <xdr:rowOff>129540</xdr:rowOff>
        </xdr:from>
        <xdr:to>
          <xdr:col>12</xdr:col>
          <xdr:colOff>0</xdr:colOff>
          <xdr:row>26</xdr:row>
          <xdr:rowOff>182880</xdr:rowOff>
        </xdr:to>
        <xdr:sp macro="" textlink="">
          <xdr:nvSpPr>
            <xdr:cNvPr id="12289" name="Drop Down 1" hidden="1">
              <a:extLst>
                <a:ext uri="{63B3BB69-23CF-44E3-9099-C40C66FF867C}">
                  <a14:compatExt spid="_x0000_s12289"/>
                </a:ext>
                <a:ext uri="{FF2B5EF4-FFF2-40B4-BE49-F238E27FC236}">
                  <a16:creationId xmlns:a16="http://schemas.microsoft.com/office/drawing/2014/main" id="{00000000-0008-0000-0A00-000001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60960</xdr:colOff>
          <xdr:row>28</xdr:row>
          <xdr:rowOff>129540</xdr:rowOff>
        </xdr:from>
        <xdr:to>
          <xdr:col>11</xdr:col>
          <xdr:colOff>601980</xdr:colOff>
          <xdr:row>29</xdr:row>
          <xdr:rowOff>182880</xdr:rowOff>
        </xdr:to>
        <xdr:sp macro="" textlink="">
          <xdr:nvSpPr>
            <xdr:cNvPr id="12290" name="Drop Down 2" hidden="1">
              <a:extLst>
                <a:ext uri="{63B3BB69-23CF-44E3-9099-C40C66FF867C}">
                  <a14:compatExt spid="_x0000_s12290"/>
                </a:ext>
                <a:ext uri="{FF2B5EF4-FFF2-40B4-BE49-F238E27FC236}">
                  <a16:creationId xmlns:a16="http://schemas.microsoft.com/office/drawing/2014/main" id="{00000000-0008-0000-0A00-000002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11</xdr:col>
      <xdr:colOff>28575</xdr:colOff>
      <xdr:row>31</xdr:row>
      <xdr:rowOff>157162</xdr:rowOff>
    </xdr:from>
    <xdr:to>
      <xdr:col>16</xdr:col>
      <xdr:colOff>0</xdr:colOff>
      <xdr:row>48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A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123825</xdr:colOff>
      <xdr:row>0</xdr:row>
      <xdr:rowOff>57150</xdr:rowOff>
    </xdr:from>
    <xdr:to>
      <xdr:col>14</xdr:col>
      <xdr:colOff>123825</xdr:colOff>
      <xdr:row>4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58225" y="57150"/>
          <a:ext cx="1069937" cy="885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123825</xdr:colOff>
      <xdr:row>0</xdr:row>
      <xdr:rowOff>57150</xdr:rowOff>
    </xdr:from>
    <xdr:to>
      <xdr:col>14</xdr:col>
      <xdr:colOff>123825</xdr:colOff>
      <xdr:row>4</xdr:row>
      <xdr:rowOff>180975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58225" y="57150"/>
          <a:ext cx="0" cy="1104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594360</xdr:colOff>
          <xdr:row>17</xdr:row>
          <xdr:rowOff>68580</xdr:rowOff>
        </xdr:from>
        <xdr:to>
          <xdr:col>16383</xdr:col>
          <xdr:colOff>594360</xdr:colOff>
          <xdr:row>18</xdr:row>
          <xdr:rowOff>182880</xdr:rowOff>
        </xdr:to>
        <xdr:sp macro="" textlink="">
          <xdr:nvSpPr>
            <xdr:cNvPr id="13314" name="Drop Down 2" hidden="1">
              <a:extLst>
                <a:ext uri="{63B3BB69-23CF-44E3-9099-C40C66FF867C}">
                  <a14:compatExt spid="_x0000_s13314"/>
                </a:ext>
                <a:ext uri="{FF2B5EF4-FFF2-40B4-BE49-F238E27FC236}">
                  <a16:creationId xmlns:a16="http://schemas.microsoft.com/office/drawing/2014/main" id="{00000000-0008-0000-0B00-00000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123825</xdr:colOff>
      <xdr:row>0</xdr:row>
      <xdr:rowOff>57150</xdr:rowOff>
    </xdr:from>
    <xdr:to>
      <xdr:col>14</xdr:col>
      <xdr:colOff>123825</xdr:colOff>
      <xdr:row>4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58225" y="57150"/>
          <a:ext cx="0" cy="1104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123825</xdr:colOff>
      <xdr:row>0</xdr:row>
      <xdr:rowOff>57150</xdr:rowOff>
    </xdr:from>
    <xdr:to>
      <xdr:col>14</xdr:col>
      <xdr:colOff>123825</xdr:colOff>
      <xdr:row>4</xdr:row>
      <xdr:rowOff>180975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58225" y="57150"/>
          <a:ext cx="0" cy="1104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28575</xdr:colOff>
      <xdr:row>9</xdr:row>
      <xdr:rowOff>66675</xdr:rowOff>
    </xdr:from>
    <xdr:to>
      <xdr:col>4</xdr:col>
      <xdr:colOff>95250</xdr:colOff>
      <xdr:row>15</xdr:row>
      <xdr:rowOff>85725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C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175" y="2000250"/>
          <a:ext cx="1895475" cy="1162050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57149</xdr:colOff>
      <xdr:row>24</xdr:row>
      <xdr:rowOff>142874</xdr:rowOff>
    </xdr:from>
    <xdr:to>
      <xdr:col>7</xdr:col>
      <xdr:colOff>466725</xdr:colOff>
      <xdr:row>35</xdr:row>
      <xdr:rowOff>123825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SpPr/>
      </xdr:nvSpPr>
      <xdr:spPr>
        <a:xfrm>
          <a:off x="666749" y="4552949"/>
          <a:ext cx="4067176" cy="2076451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57150</xdr:colOff>
      <xdr:row>23</xdr:row>
      <xdr:rowOff>85725</xdr:rowOff>
    </xdr:from>
    <xdr:to>
      <xdr:col>3</xdr:col>
      <xdr:colOff>180975</xdr:colOff>
      <xdr:row>24</xdr:row>
      <xdr:rowOff>133350</xdr:rowOff>
    </xdr:to>
    <xdr:sp macro="" textlink="">
      <xdr:nvSpPr>
        <xdr:cNvPr id="11" name="Rectangle: Single Corner Snipped 10">
          <a:extLst>
            <a:ext uri="{FF2B5EF4-FFF2-40B4-BE49-F238E27FC236}">
              <a16:creationId xmlns:a16="http://schemas.microsoft.com/office/drawing/2014/main" id="{00000000-0008-0000-0C00-00000B000000}"/>
            </a:ext>
          </a:extLst>
        </xdr:cNvPr>
        <xdr:cNvSpPr/>
      </xdr:nvSpPr>
      <xdr:spPr>
        <a:xfrm>
          <a:off x="666750" y="4305300"/>
          <a:ext cx="1343025" cy="238125"/>
        </a:xfrm>
        <a:prstGeom prst="snip1Rect">
          <a:avLst>
            <a:gd name="adj" fmla="val 48667"/>
          </a:avLst>
        </a:prstGeom>
        <a:solidFill>
          <a:srgbClr val="FFC000"/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Demographics</a:t>
          </a:r>
        </a:p>
      </xdr:txBody>
    </xdr:sp>
    <xdr:clientData/>
  </xdr:twoCellAnchor>
  <xdr:twoCellAnchor>
    <xdr:from>
      <xdr:col>3</xdr:col>
      <xdr:colOff>190500</xdr:colOff>
      <xdr:row>23</xdr:row>
      <xdr:rowOff>85725</xdr:rowOff>
    </xdr:from>
    <xdr:to>
      <xdr:col>5</xdr:col>
      <xdr:colOff>314325</xdr:colOff>
      <xdr:row>24</xdr:row>
      <xdr:rowOff>133350</xdr:rowOff>
    </xdr:to>
    <xdr:sp macro="" textlink="">
      <xdr:nvSpPr>
        <xdr:cNvPr id="16" name="Rectangle: Single Corner Snipped 1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C00-000010000000}"/>
            </a:ext>
          </a:extLst>
        </xdr:cNvPr>
        <xdr:cNvSpPr/>
      </xdr:nvSpPr>
      <xdr:spPr>
        <a:xfrm>
          <a:off x="2019300" y="4305300"/>
          <a:ext cx="1343025" cy="238125"/>
        </a:xfrm>
        <a:prstGeom prst="snip1Rect">
          <a:avLst>
            <a:gd name="adj" fmla="val 48667"/>
          </a:avLst>
        </a:prstGeom>
        <a:solidFill>
          <a:schemeClr val="tx1"/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chemeClr val="bg1"/>
              </a:solidFill>
            </a:rPr>
            <a:t>Lifestyle attitudes</a:t>
          </a:r>
        </a:p>
      </xdr:txBody>
    </xdr:sp>
    <xdr:clientData/>
  </xdr:twoCellAnchor>
  <xdr:twoCellAnchor>
    <xdr:from>
      <xdr:col>5</xdr:col>
      <xdr:colOff>333375</xdr:colOff>
      <xdr:row>23</xdr:row>
      <xdr:rowOff>85725</xdr:rowOff>
    </xdr:from>
    <xdr:to>
      <xdr:col>7</xdr:col>
      <xdr:colOff>457200</xdr:colOff>
      <xdr:row>24</xdr:row>
      <xdr:rowOff>133350</xdr:rowOff>
    </xdr:to>
    <xdr:sp macro="" textlink="">
      <xdr:nvSpPr>
        <xdr:cNvPr id="17" name="Rectangle: Single Corner Snipped 1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C00-000011000000}"/>
            </a:ext>
          </a:extLst>
        </xdr:cNvPr>
        <xdr:cNvSpPr/>
      </xdr:nvSpPr>
      <xdr:spPr>
        <a:xfrm>
          <a:off x="3381375" y="4305300"/>
          <a:ext cx="1343025" cy="238125"/>
        </a:xfrm>
        <a:prstGeom prst="snip1Rect">
          <a:avLst>
            <a:gd name="adj" fmla="val 48667"/>
          </a:avLst>
        </a:prstGeom>
        <a:solidFill>
          <a:schemeClr val="tx1"/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chemeClr val="bg1"/>
              </a:solidFill>
            </a:rPr>
            <a:t>Brand</a:t>
          </a:r>
          <a:r>
            <a:rPr lang="en-US" sz="1100" b="1" baseline="0">
              <a:solidFill>
                <a:schemeClr val="bg1"/>
              </a:solidFill>
            </a:rPr>
            <a:t> buying</a:t>
          </a:r>
          <a:endParaRPr lang="en-US" sz="1100" b="1"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3</xdr:col>
      <xdr:colOff>285750</xdr:colOff>
      <xdr:row>25</xdr:row>
      <xdr:rowOff>142875</xdr:rowOff>
    </xdr:from>
    <xdr:to>
      <xdr:col>7</xdr:col>
      <xdr:colOff>257175</xdr:colOff>
      <xdr:row>34</xdr:row>
      <xdr:rowOff>95250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C00-00001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9715"/>
        <a:stretch/>
      </xdr:blipFill>
      <xdr:spPr bwMode="auto">
        <a:xfrm>
          <a:off x="2114550" y="4743450"/>
          <a:ext cx="2409825" cy="1666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220980</xdr:colOff>
          <xdr:row>25</xdr:row>
          <xdr:rowOff>144780</xdr:rowOff>
        </xdr:from>
        <xdr:to>
          <xdr:col>3</xdr:col>
          <xdr:colOff>182880</xdr:colOff>
          <xdr:row>26</xdr:row>
          <xdr:rowOff>137160</xdr:rowOff>
        </xdr:to>
        <xdr:sp macro="" textlink="">
          <xdr:nvSpPr>
            <xdr:cNvPr id="18438" name="Drop Down 6" hidden="1">
              <a:extLst>
                <a:ext uri="{63B3BB69-23CF-44E3-9099-C40C66FF867C}">
                  <a14:compatExt spid="_x0000_s18438"/>
                </a:ext>
                <a:ext uri="{FF2B5EF4-FFF2-40B4-BE49-F238E27FC236}">
                  <a16:creationId xmlns:a16="http://schemas.microsoft.com/office/drawing/2014/main" id="{00000000-0008-0000-0C00-000006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123825</xdr:colOff>
      <xdr:row>0</xdr:row>
      <xdr:rowOff>57150</xdr:rowOff>
    </xdr:from>
    <xdr:to>
      <xdr:col>14</xdr:col>
      <xdr:colOff>123825</xdr:colOff>
      <xdr:row>4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24900" y="57150"/>
          <a:ext cx="0" cy="1104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123825</xdr:colOff>
      <xdr:row>0</xdr:row>
      <xdr:rowOff>57150</xdr:rowOff>
    </xdr:from>
    <xdr:to>
      <xdr:col>14</xdr:col>
      <xdr:colOff>123825</xdr:colOff>
      <xdr:row>4</xdr:row>
      <xdr:rowOff>180975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24900" y="57150"/>
          <a:ext cx="0" cy="1104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28575</xdr:colOff>
      <xdr:row>9</xdr:row>
      <xdr:rowOff>66675</xdr:rowOff>
    </xdr:from>
    <xdr:to>
      <xdr:col>4</xdr:col>
      <xdr:colOff>95250</xdr:colOff>
      <xdr:row>15</xdr:row>
      <xdr:rowOff>85725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D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175" y="2000250"/>
          <a:ext cx="1895475" cy="1162050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57149</xdr:colOff>
      <xdr:row>24</xdr:row>
      <xdr:rowOff>142874</xdr:rowOff>
    </xdr:from>
    <xdr:to>
      <xdr:col>7</xdr:col>
      <xdr:colOff>466725</xdr:colOff>
      <xdr:row>35</xdr:row>
      <xdr:rowOff>123825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0D00-000007000000}"/>
            </a:ext>
          </a:extLst>
        </xdr:cNvPr>
        <xdr:cNvSpPr/>
      </xdr:nvSpPr>
      <xdr:spPr>
        <a:xfrm>
          <a:off x="666749" y="4552949"/>
          <a:ext cx="4067176" cy="2076451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57150</xdr:colOff>
      <xdr:row>23</xdr:row>
      <xdr:rowOff>85725</xdr:rowOff>
    </xdr:from>
    <xdr:to>
      <xdr:col>3</xdr:col>
      <xdr:colOff>180975</xdr:colOff>
      <xdr:row>24</xdr:row>
      <xdr:rowOff>133350</xdr:rowOff>
    </xdr:to>
    <xdr:sp macro="" textlink="">
      <xdr:nvSpPr>
        <xdr:cNvPr id="8" name="Rectangle: Single Corner Snipped 7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D00-000008000000}"/>
            </a:ext>
          </a:extLst>
        </xdr:cNvPr>
        <xdr:cNvSpPr/>
      </xdr:nvSpPr>
      <xdr:spPr>
        <a:xfrm>
          <a:off x="666750" y="4305300"/>
          <a:ext cx="1343025" cy="238125"/>
        </a:xfrm>
        <a:prstGeom prst="snip1Rect">
          <a:avLst>
            <a:gd name="adj" fmla="val 48667"/>
          </a:avLst>
        </a:prstGeom>
        <a:solidFill>
          <a:schemeClr val="tx1"/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chemeClr val="bg1"/>
              </a:solidFill>
            </a:rPr>
            <a:t>Demographics</a:t>
          </a:r>
        </a:p>
      </xdr:txBody>
    </xdr:sp>
    <xdr:clientData/>
  </xdr:twoCellAnchor>
  <xdr:twoCellAnchor>
    <xdr:from>
      <xdr:col>3</xdr:col>
      <xdr:colOff>190500</xdr:colOff>
      <xdr:row>23</xdr:row>
      <xdr:rowOff>85725</xdr:rowOff>
    </xdr:from>
    <xdr:to>
      <xdr:col>5</xdr:col>
      <xdr:colOff>314325</xdr:colOff>
      <xdr:row>24</xdr:row>
      <xdr:rowOff>133350</xdr:rowOff>
    </xdr:to>
    <xdr:sp macro="" textlink="">
      <xdr:nvSpPr>
        <xdr:cNvPr id="9" name="Rectangle: Single Corner Snipped 8">
          <a:extLst>
            <a:ext uri="{FF2B5EF4-FFF2-40B4-BE49-F238E27FC236}">
              <a16:creationId xmlns:a16="http://schemas.microsoft.com/office/drawing/2014/main" id="{00000000-0008-0000-0D00-000009000000}"/>
            </a:ext>
          </a:extLst>
        </xdr:cNvPr>
        <xdr:cNvSpPr/>
      </xdr:nvSpPr>
      <xdr:spPr>
        <a:xfrm>
          <a:off x="2019300" y="4305300"/>
          <a:ext cx="1343025" cy="238125"/>
        </a:xfrm>
        <a:prstGeom prst="snip1Rect">
          <a:avLst>
            <a:gd name="adj" fmla="val 48667"/>
          </a:avLst>
        </a:prstGeom>
        <a:solidFill>
          <a:srgbClr val="FFC000"/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Lifestyle attitudes</a:t>
          </a:r>
        </a:p>
      </xdr:txBody>
    </xdr:sp>
    <xdr:clientData/>
  </xdr:twoCellAnchor>
  <xdr:twoCellAnchor>
    <xdr:from>
      <xdr:col>5</xdr:col>
      <xdr:colOff>333375</xdr:colOff>
      <xdr:row>23</xdr:row>
      <xdr:rowOff>85725</xdr:rowOff>
    </xdr:from>
    <xdr:to>
      <xdr:col>7</xdr:col>
      <xdr:colOff>457200</xdr:colOff>
      <xdr:row>24</xdr:row>
      <xdr:rowOff>133350</xdr:rowOff>
    </xdr:to>
    <xdr:sp macro="" textlink="">
      <xdr:nvSpPr>
        <xdr:cNvPr id="10" name="Rectangle: Single Corner Snipped 9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D00-00000A000000}"/>
            </a:ext>
          </a:extLst>
        </xdr:cNvPr>
        <xdr:cNvSpPr/>
      </xdr:nvSpPr>
      <xdr:spPr>
        <a:xfrm>
          <a:off x="3381375" y="4305300"/>
          <a:ext cx="1343025" cy="238125"/>
        </a:xfrm>
        <a:prstGeom prst="snip1Rect">
          <a:avLst>
            <a:gd name="adj" fmla="val 48667"/>
          </a:avLst>
        </a:prstGeom>
        <a:solidFill>
          <a:schemeClr val="tx1"/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chemeClr val="bg1"/>
              </a:solidFill>
            </a:rPr>
            <a:t>Brand</a:t>
          </a:r>
          <a:r>
            <a:rPr lang="en-US" sz="1100" b="1" baseline="0">
              <a:solidFill>
                <a:schemeClr val="bg1"/>
              </a:solidFill>
            </a:rPr>
            <a:t> buying</a:t>
          </a:r>
          <a:endParaRPr lang="en-US" sz="1100" b="1"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3</xdr:col>
      <xdr:colOff>266701</xdr:colOff>
      <xdr:row>25</xdr:row>
      <xdr:rowOff>123825</xdr:rowOff>
    </xdr:from>
    <xdr:to>
      <xdr:col>7</xdr:col>
      <xdr:colOff>258925</xdr:colOff>
      <xdr:row>34</xdr:row>
      <xdr:rowOff>104775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0000000-0008-0000-0D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1" y="4724400"/>
          <a:ext cx="2430624" cy="1695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205740</xdr:colOff>
          <xdr:row>25</xdr:row>
          <xdr:rowOff>129540</xdr:rowOff>
        </xdr:from>
        <xdr:to>
          <xdr:col>3</xdr:col>
          <xdr:colOff>167640</xdr:colOff>
          <xdr:row>26</xdr:row>
          <xdr:rowOff>114300</xdr:rowOff>
        </xdr:to>
        <xdr:sp macro="" textlink="">
          <xdr:nvSpPr>
            <xdr:cNvPr id="19459" name="Drop Down 3" hidden="1">
              <a:extLst>
                <a:ext uri="{63B3BB69-23CF-44E3-9099-C40C66FF867C}">
                  <a14:compatExt spid="_x0000_s19459"/>
                </a:ext>
                <a:ext uri="{FF2B5EF4-FFF2-40B4-BE49-F238E27FC236}">
                  <a16:creationId xmlns:a16="http://schemas.microsoft.com/office/drawing/2014/main" id="{00000000-0008-0000-0D00-000003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205740</xdr:colOff>
          <xdr:row>27</xdr:row>
          <xdr:rowOff>0</xdr:rowOff>
        </xdr:from>
        <xdr:to>
          <xdr:col>3</xdr:col>
          <xdr:colOff>167640</xdr:colOff>
          <xdr:row>27</xdr:row>
          <xdr:rowOff>182880</xdr:rowOff>
        </xdr:to>
        <xdr:sp macro="" textlink="">
          <xdr:nvSpPr>
            <xdr:cNvPr id="19460" name="Drop Down 4" hidden="1">
              <a:extLst>
                <a:ext uri="{63B3BB69-23CF-44E3-9099-C40C66FF867C}">
                  <a14:compatExt spid="_x0000_s19460"/>
                </a:ext>
                <a:ext uri="{FF2B5EF4-FFF2-40B4-BE49-F238E27FC236}">
                  <a16:creationId xmlns:a16="http://schemas.microsoft.com/office/drawing/2014/main" id="{00000000-0008-0000-0D00-000004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123825</xdr:colOff>
      <xdr:row>0</xdr:row>
      <xdr:rowOff>57150</xdr:rowOff>
    </xdr:from>
    <xdr:to>
      <xdr:col>14</xdr:col>
      <xdr:colOff>123825</xdr:colOff>
      <xdr:row>4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24900" y="57150"/>
          <a:ext cx="0" cy="1104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123825</xdr:colOff>
      <xdr:row>0</xdr:row>
      <xdr:rowOff>57150</xdr:rowOff>
    </xdr:from>
    <xdr:to>
      <xdr:col>14</xdr:col>
      <xdr:colOff>123825</xdr:colOff>
      <xdr:row>4</xdr:row>
      <xdr:rowOff>180975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24900" y="57150"/>
          <a:ext cx="0" cy="1104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28575</xdr:colOff>
      <xdr:row>9</xdr:row>
      <xdr:rowOff>66675</xdr:rowOff>
    </xdr:from>
    <xdr:to>
      <xdr:col>4</xdr:col>
      <xdr:colOff>95250</xdr:colOff>
      <xdr:row>15</xdr:row>
      <xdr:rowOff>85725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E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175" y="2000250"/>
          <a:ext cx="1895475" cy="1162050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57149</xdr:colOff>
      <xdr:row>24</xdr:row>
      <xdr:rowOff>142874</xdr:rowOff>
    </xdr:from>
    <xdr:to>
      <xdr:col>7</xdr:col>
      <xdr:colOff>466725</xdr:colOff>
      <xdr:row>35</xdr:row>
      <xdr:rowOff>123825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0E00-000007000000}"/>
            </a:ext>
          </a:extLst>
        </xdr:cNvPr>
        <xdr:cNvSpPr/>
      </xdr:nvSpPr>
      <xdr:spPr>
        <a:xfrm>
          <a:off x="666749" y="4552949"/>
          <a:ext cx="4067176" cy="2076451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57150</xdr:colOff>
      <xdr:row>23</xdr:row>
      <xdr:rowOff>85725</xdr:rowOff>
    </xdr:from>
    <xdr:to>
      <xdr:col>3</xdr:col>
      <xdr:colOff>180975</xdr:colOff>
      <xdr:row>24</xdr:row>
      <xdr:rowOff>133350</xdr:rowOff>
    </xdr:to>
    <xdr:sp macro="" textlink="">
      <xdr:nvSpPr>
        <xdr:cNvPr id="8" name="Rectangle: Single Corner Snipped 7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E00-000008000000}"/>
            </a:ext>
          </a:extLst>
        </xdr:cNvPr>
        <xdr:cNvSpPr/>
      </xdr:nvSpPr>
      <xdr:spPr>
        <a:xfrm>
          <a:off x="666750" y="4305300"/>
          <a:ext cx="1343025" cy="238125"/>
        </a:xfrm>
        <a:prstGeom prst="snip1Rect">
          <a:avLst>
            <a:gd name="adj" fmla="val 48667"/>
          </a:avLst>
        </a:prstGeom>
        <a:solidFill>
          <a:schemeClr val="tx1"/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chemeClr val="bg1"/>
              </a:solidFill>
            </a:rPr>
            <a:t>Demographics</a:t>
          </a:r>
        </a:p>
      </xdr:txBody>
    </xdr:sp>
    <xdr:clientData/>
  </xdr:twoCellAnchor>
  <xdr:twoCellAnchor>
    <xdr:from>
      <xdr:col>3</xdr:col>
      <xdr:colOff>190500</xdr:colOff>
      <xdr:row>23</xdr:row>
      <xdr:rowOff>85725</xdr:rowOff>
    </xdr:from>
    <xdr:to>
      <xdr:col>5</xdr:col>
      <xdr:colOff>314325</xdr:colOff>
      <xdr:row>24</xdr:row>
      <xdr:rowOff>133350</xdr:rowOff>
    </xdr:to>
    <xdr:sp macro="" textlink="">
      <xdr:nvSpPr>
        <xdr:cNvPr id="9" name="Rectangle: Single Corner Snipped 8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E00-000009000000}"/>
            </a:ext>
          </a:extLst>
        </xdr:cNvPr>
        <xdr:cNvSpPr/>
      </xdr:nvSpPr>
      <xdr:spPr>
        <a:xfrm>
          <a:off x="2019300" y="4305300"/>
          <a:ext cx="1343025" cy="238125"/>
        </a:xfrm>
        <a:prstGeom prst="snip1Rect">
          <a:avLst>
            <a:gd name="adj" fmla="val 48667"/>
          </a:avLst>
        </a:prstGeom>
        <a:solidFill>
          <a:schemeClr val="tx1"/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chemeClr val="bg1"/>
              </a:solidFill>
            </a:rPr>
            <a:t>Lifestyle attitudes</a:t>
          </a:r>
        </a:p>
      </xdr:txBody>
    </xdr:sp>
    <xdr:clientData/>
  </xdr:twoCellAnchor>
  <xdr:twoCellAnchor>
    <xdr:from>
      <xdr:col>5</xdr:col>
      <xdr:colOff>333375</xdr:colOff>
      <xdr:row>23</xdr:row>
      <xdr:rowOff>85725</xdr:rowOff>
    </xdr:from>
    <xdr:to>
      <xdr:col>7</xdr:col>
      <xdr:colOff>457200</xdr:colOff>
      <xdr:row>24</xdr:row>
      <xdr:rowOff>133350</xdr:rowOff>
    </xdr:to>
    <xdr:sp macro="" textlink="">
      <xdr:nvSpPr>
        <xdr:cNvPr id="10" name="Rectangle: Single Corner Snipped 9">
          <a:extLst>
            <a:ext uri="{FF2B5EF4-FFF2-40B4-BE49-F238E27FC236}">
              <a16:creationId xmlns:a16="http://schemas.microsoft.com/office/drawing/2014/main" id="{00000000-0008-0000-0E00-00000A000000}"/>
            </a:ext>
          </a:extLst>
        </xdr:cNvPr>
        <xdr:cNvSpPr/>
      </xdr:nvSpPr>
      <xdr:spPr>
        <a:xfrm>
          <a:off x="3381375" y="4305300"/>
          <a:ext cx="1343025" cy="238125"/>
        </a:xfrm>
        <a:prstGeom prst="snip1Rect">
          <a:avLst>
            <a:gd name="adj" fmla="val 48667"/>
          </a:avLst>
        </a:prstGeom>
        <a:solidFill>
          <a:srgbClr val="FFC000"/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Brand</a:t>
          </a:r>
          <a:r>
            <a:rPr lang="en-US" sz="1100" b="1" baseline="0">
              <a:solidFill>
                <a:sysClr val="windowText" lastClr="000000"/>
              </a:solidFill>
            </a:rPr>
            <a:t> buying</a:t>
          </a:r>
          <a:endParaRPr lang="en-US" sz="1100" b="1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3</xdr:col>
      <xdr:colOff>285750</xdr:colOff>
      <xdr:row>25</xdr:row>
      <xdr:rowOff>123825</xdr:rowOff>
    </xdr:from>
    <xdr:to>
      <xdr:col>7</xdr:col>
      <xdr:colOff>295275</xdr:colOff>
      <xdr:row>34</xdr:row>
      <xdr:rowOff>121667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0000000-0008-0000-0E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14550" y="4724400"/>
          <a:ext cx="2447925" cy="17123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518160</xdr:colOff>
          <xdr:row>25</xdr:row>
          <xdr:rowOff>129540</xdr:rowOff>
        </xdr:from>
        <xdr:to>
          <xdr:col>3</xdr:col>
          <xdr:colOff>152400</xdr:colOff>
          <xdr:row>28</xdr:row>
          <xdr:rowOff>0</xdr:rowOff>
        </xdr:to>
        <xdr:sp macro="" textlink="">
          <xdr:nvSpPr>
            <xdr:cNvPr id="20483" name="Spinner 3" hidden="1">
              <a:extLst>
                <a:ext uri="{63B3BB69-23CF-44E3-9099-C40C66FF867C}">
                  <a14:compatExt spid="_x0000_s20483"/>
                </a:ext>
                <a:ext uri="{FF2B5EF4-FFF2-40B4-BE49-F238E27FC236}">
                  <a16:creationId xmlns:a16="http://schemas.microsoft.com/office/drawing/2014/main" id="{00000000-0008-0000-0E00-000003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123825</xdr:colOff>
      <xdr:row>0</xdr:row>
      <xdr:rowOff>57150</xdr:rowOff>
    </xdr:from>
    <xdr:to>
      <xdr:col>14</xdr:col>
      <xdr:colOff>123825</xdr:colOff>
      <xdr:row>4</xdr:row>
      <xdr:rowOff>180975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58225" y="57150"/>
          <a:ext cx="0" cy="1104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123825</xdr:colOff>
      <xdr:row>0</xdr:row>
      <xdr:rowOff>57150</xdr:rowOff>
    </xdr:from>
    <xdr:to>
      <xdr:col>14</xdr:col>
      <xdr:colOff>123825</xdr:colOff>
      <xdr:row>4</xdr:row>
      <xdr:rowOff>180975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58225" y="57150"/>
          <a:ext cx="0" cy="1104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68580</xdr:colOff>
          <xdr:row>19</xdr:row>
          <xdr:rowOff>167640</xdr:rowOff>
        </xdr:from>
        <xdr:to>
          <xdr:col>1</xdr:col>
          <xdr:colOff>518160</xdr:colOff>
          <xdr:row>22</xdr:row>
          <xdr:rowOff>114300</xdr:rowOff>
        </xdr:to>
        <xdr:sp macro="" textlink="">
          <xdr:nvSpPr>
            <xdr:cNvPr id="3074" name="Spinner 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2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68580</xdr:colOff>
          <xdr:row>19</xdr:row>
          <xdr:rowOff>175260</xdr:rowOff>
        </xdr:from>
        <xdr:to>
          <xdr:col>5</xdr:col>
          <xdr:colOff>518160</xdr:colOff>
          <xdr:row>22</xdr:row>
          <xdr:rowOff>129540</xdr:rowOff>
        </xdr:to>
        <xdr:sp macro="" textlink="">
          <xdr:nvSpPr>
            <xdr:cNvPr id="3076" name="Spinner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2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22860</xdr:colOff>
          <xdr:row>20</xdr:row>
          <xdr:rowOff>129540</xdr:rowOff>
        </xdr:from>
        <xdr:to>
          <xdr:col>11</xdr:col>
          <xdr:colOff>0</xdr:colOff>
          <xdr:row>22</xdr:row>
          <xdr:rowOff>22860</xdr:rowOff>
        </xdr:to>
        <xdr:sp macro="" textlink="">
          <xdr:nvSpPr>
            <xdr:cNvPr id="3077" name="Drop Down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2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30480</xdr:colOff>
          <xdr:row>20</xdr:row>
          <xdr:rowOff>99060</xdr:rowOff>
        </xdr:from>
        <xdr:to>
          <xdr:col>15</xdr:col>
          <xdr:colOff>15240</xdr:colOff>
          <xdr:row>21</xdr:row>
          <xdr:rowOff>182880</xdr:rowOff>
        </xdr:to>
        <xdr:sp macro="" textlink="">
          <xdr:nvSpPr>
            <xdr:cNvPr id="3080" name="Drop Down 8" hidden="1">
              <a:extLst>
                <a:ext uri="{63B3BB69-23CF-44E3-9099-C40C66FF867C}">
                  <a14:compatExt spid="_x0000_s3080"/>
                </a:ext>
                <a:ext uri="{FF2B5EF4-FFF2-40B4-BE49-F238E27FC236}">
                  <a16:creationId xmlns:a16="http://schemas.microsoft.com/office/drawing/2014/main" id="{00000000-0008-0000-0200-00000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123825</xdr:colOff>
      <xdr:row>0</xdr:row>
      <xdr:rowOff>57150</xdr:rowOff>
    </xdr:from>
    <xdr:to>
      <xdr:col>14</xdr:col>
      <xdr:colOff>123825</xdr:colOff>
      <xdr:row>4</xdr:row>
      <xdr:rowOff>180975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58225" y="57150"/>
          <a:ext cx="1069937" cy="885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123825</xdr:colOff>
      <xdr:row>0</xdr:row>
      <xdr:rowOff>57150</xdr:rowOff>
    </xdr:from>
    <xdr:to>
      <xdr:col>14</xdr:col>
      <xdr:colOff>123825</xdr:colOff>
      <xdr:row>4</xdr:row>
      <xdr:rowOff>180975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58225" y="57150"/>
          <a:ext cx="0" cy="1104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123825</xdr:colOff>
      <xdr:row>0</xdr:row>
      <xdr:rowOff>57150</xdr:rowOff>
    </xdr:from>
    <xdr:to>
      <xdr:col>14</xdr:col>
      <xdr:colOff>123825</xdr:colOff>
      <xdr:row>4</xdr:row>
      <xdr:rowOff>180975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58225" y="57150"/>
          <a:ext cx="0" cy="1104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68580</xdr:colOff>
          <xdr:row>67</xdr:row>
          <xdr:rowOff>167640</xdr:rowOff>
        </xdr:from>
        <xdr:to>
          <xdr:col>1</xdr:col>
          <xdr:colOff>518160</xdr:colOff>
          <xdr:row>70</xdr:row>
          <xdr:rowOff>114300</xdr:rowOff>
        </xdr:to>
        <xdr:sp macro="" textlink="">
          <xdr:nvSpPr>
            <xdr:cNvPr id="4097" name="Spinner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3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91440</xdr:colOff>
          <xdr:row>67</xdr:row>
          <xdr:rowOff>167640</xdr:rowOff>
        </xdr:from>
        <xdr:to>
          <xdr:col>2</xdr:col>
          <xdr:colOff>533400</xdr:colOff>
          <xdr:row>70</xdr:row>
          <xdr:rowOff>114300</xdr:rowOff>
        </xdr:to>
        <xdr:sp macro="" textlink="">
          <xdr:nvSpPr>
            <xdr:cNvPr id="4098" name="Spinner 2" hidden="1">
              <a:extLst>
                <a:ext uri="{63B3BB69-23CF-44E3-9099-C40C66FF867C}">
                  <a14:compatExt spid="_x0000_s4098"/>
                </a:ext>
                <a:ext uri="{FF2B5EF4-FFF2-40B4-BE49-F238E27FC236}">
                  <a16:creationId xmlns:a16="http://schemas.microsoft.com/office/drawing/2014/main" id="{00000000-0008-0000-0300-00000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123825</xdr:colOff>
      <xdr:row>0</xdr:row>
      <xdr:rowOff>57150</xdr:rowOff>
    </xdr:from>
    <xdr:to>
      <xdr:col>14</xdr:col>
      <xdr:colOff>123825</xdr:colOff>
      <xdr:row>4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58225" y="57150"/>
          <a:ext cx="1069937" cy="885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123825</xdr:colOff>
      <xdr:row>0</xdr:row>
      <xdr:rowOff>57150</xdr:rowOff>
    </xdr:from>
    <xdr:to>
      <xdr:col>14</xdr:col>
      <xdr:colOff>123825</xdr:colOff>
      <xdr:row>4</xdr:row>
      <xdr:rowOff>180975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58225" y="57150"/>
          <a:ext cx="0" cy="1104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123825</xdr:colOff>
      <xdr:row>0</xdr:row>
      <xdr:rowOff>57150</xdr:rowOff>
    </xdr:from>
    <xdr:to>
      <xdr:col>14</xdr:col>
      <xdr:colOff>123825</xdr:colOff>
      <xdr:row>4</xdr:row>
      <xdr:rowOff>180975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58225" y="57150"/>
          <a:ext cx="0" cy="1104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57150</xdr:colOff>
      <xdr:row>6</xdr:row>
      <xdr:rowOff>142875</xdr:rowOff>
    </xdr:from>
    <xdr:to>
      <xdr:col>12</xdr:col>
      <xdr:colOff>466725</xdr:colOff>
      <xdr:row>12</xdr:row>
      <xdr:rowOff>175937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0" y="1504950"/>
          <a:ext cx="7115175" cy="1176062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28575</xdr:colOff>
      <xdr:row>13</xdr:row>
      <xdr:rowOff>175647</xdr:rowOff>
    </xdr:from>
    <xdr:to>
      <xdr:col>10</xdr:col>
      <xdr:colOff>573693</xdr:colOff>
      <xdr:row>29</xdr:row>
      <xdr:rowOff>38899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175" y="2871222"/>
          <a:ext cx="6031518" cy="2911252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600075</xdr:colOff>
      <xdr:row>48</xdr:row>
      <xdr:rowOff>66675</xdr:rowOff>
    </xdr:from>
    <xdr:to>
      <xdr:col>11</xdr:col>
      <xdr:colOff>171450</xdr:colOff>
      <xdr:row>51</xdr:row>
      <xdr:rowOff>152400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0075" y="9429750"/>
          <a:ext cx="6276975" cy="657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571500</xdr:colOff>
      <xdr:row>36</xdr:row>
      <xdr:rowOff>28575</xdr:rowOff>
    </xdr:from>
    <xdr:to>
      <xdr:col>4</xdr:col>
      <xdr:colOff>542925</xdr:colOff>
      <xdr:row>48</xdr:row>
      <xdr:rowOff>76200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0" y="7105650"/>
          <a:ext cx="2409825" cy="2333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485775</xdr:colOff>
      <xdr:row>36</xdr:row>
      <xdr:rowOff>66675</xdr:rowOff>
    </xdr:from>
    <xdr:to>
      <xdr:col>9</xdr:col>
      <xdr:colOff>600075</xdr:colOff>
      <xdr:row>48</xdr:row>
      <xdr:rowOff>66675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43375" y="7143750"/>
          <a:ext cx="1943100" cy="2286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171450</xdr:colOff>
      <xdr:row>66</xdr:row>
      <xdr:rowOff>161925</xdr:rowOff>
    </xdr:from>
    <xdr:to>
      <xdr:col>15</xdr:col>
      <xdr:colOff>38100</xdr:colOff>
      <xdr:row>78</xdr:row>
      <xdr:rowOff>133350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13525500"/>
          <a:ext cx="9010650" cy="2257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609600</xdr:colOff>
          <xdr:row>93</xdr:row>
          <xdr:rowOff>30480</xdr:rowOff>
        </xdr:from>
        <xdr:to>
          <xdr:col>6</xdr:col>
          <xdr:colOff>152400</xdr:colOff>
          <xdr:row>94</xdr:row>
          <xdr:rowOff>137160</xdr:rowOff>
        </xdr:to>
        <xdr:sp macro="" textlink="">
          <xdr:nvSpPr>
            <xdr:cNvPr id="7203" name="Drop Down 35" hidden="1">
              <a:extLst>
                <a:ext uri="{63B3BB69-23CF-44E3-9099-C40C66FF867C}">
                  <a14:compatExt spid="_x0000_s7203"/>
                </a:ext>
                <a:ext uri="{FF2B5EF4-FFF2-40B4-BE49-F238E27FC236}">
                  <a16:creationId xmlns:a16="http://schemas.microsoft.com/office/drawing/2014/main" id="{00000000-0008-0000-0400-00002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123825</xdr:colOff>
      <xdr:row>0</xdr:row>
      <xdr:rowOff>57150</xdr:rowOff>
    </xdr:from>
    <xdr:to>
      <xdr:col>14</xdr:col>
      <xdr:colOff>123825</xdr:colOff>
      <xdr:row>4</xdr:row>
      <xdr:rowOff>180975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58225" y="57150"/>
          <a:ext cx="1069937" cy="885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123825</xdr:colOff>
      <xdr:row>0</xdr:row>
      <xdr:rowOff>57150</xdr:rowOff>
    </xdr:from>
    <xdr:to>
      <xdr:col>14</xdr:col>
      <xdr:colOff>123825</xdr:colOff>
      <xdr:row>4</xdr:row>
      <xdr:rowOff>180975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58225" y="57150"/>
          <a:ext cx="0" cy="1104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123825</xdr:colOff>
      <xdr:row>0</xdr:row>
      <xdr:rowOff>57150</xdr:rowOff>
    </xdr:from>
    <xdr:to>
      <xdr:col>14</xdr:col>
      <xdr:colOff>123825</xdr:colOff>
      <xdr:row>4</xdr:row>
      <xdr:rowOff>180975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58225" y="57150"/>
          <a:ext cx="0" cy="1104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533400</xdr:colOff>
      <xdr:row>14</xdr:row>
      <xdr:rowOff>96865</xdr:rowOff>
    </xdr:from>
    <xdr:to>
      <xdr:col>14</xdr:col>
      <xdr:colOff>517753</xdr:colOff>
      <xdr:row>34</xdr:row>
      <xdr:rowOff>47624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" y="2982940"/>
          <a:ext cx="8518753" cy="37607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257174</xdr:colOff>
      <xdr:row>20</xdr:row>
      <xdr:rowOff>9524</xdr:rowOff>
    </xdr:from>
    <xdr:ext cx="1171575" cy="609013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 txBox="1"/>
      </xdr:nvSpPr>
      <xdr:spPr>
        <a:xfrm>
          <a:off x="3305174" y="4038599"/>
          <a:ext cx="1171575" cy="609013"/>
        </a:xfrm>
        <a:prstGeom prst="rect">
          <a:avLst/>
        </a:prstGeom>
        <a:solidFill>
          <a:srgbClr val="FFFF00">
            <a:alpha val="80000"/>
          </a:srgb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US" sz="1100" b="1"/>
            <a:t>Lists for the drop-down</a:t>
          </a:r>
          <a:r>
            <a:rPr lang="en-US" sz="1100" b="1" baseline="0"/>
            <a:t> menus</a:t>
          </a:r>
          <a:endParaRPr lang="en-US" sz="1100" b="1"/>
        </a:p>
      </xdr:txBody>
    </xdr:sp>
    <xdr:clientData/>
  </xdr:oneCellAnchor>
  <xdr:twoCellAnchor>
    <xdr:from>
      <xdr:col>7</xdr:col>
      <xdr:colOff>171450</xdr:colOff>
      <xdr:row>18</xdr:row>
      <xdr:rowOff>133350</xdr:rowOff>
    </xdr:from>
    <xdr:to>
      <xdr:col>7</xdr:col>
      <xdr:colOff>419100</xdr:colOff>
      <xdr:row>20</xdr:row>
      <xdr:rowOff>47625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CxnSpPr/>
      </xdr:nvCxnSpPr>
      <xdr:spPr>
        <a:xfrm flipV="1">
          <a:off x="4438650" y="3781425"/>
          <a:ext cx="247650" cy="295275"/>
        </a:xfrm>
        <a:prstGeom prst="straightConnector1">
          <a:avLst/>
        </a:prstGeom>
        <a:ln w="38100">
          <a:solidFill>
            <a:schemeClr val="tx1">
              <a:lumMod val="95000"/>
              <a:lumOff val="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171450</xdr:colOff>
      <xdr:row>18</xdr:row>
      <xdr:rowOff>171450</xdr:rowOff>
    </xdr:from>
    <xdr:to>
      <xdr:col>8</xdr:col>
      <xdr:colOff>352425</xdr:colOff>
      <xdr:row>20</xdr:row>
      <xdr:rowOff>47626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CxnSpPr/>
      </xdr:nvCxnSpPr>
      <xdr:spPr>
        <a:xfrm flipV="1">
          <a:off x="4438650" y="3819525"/>
          <a:ext cx="790575" cy="257176"/>
        </a:xfrm>
        <a:prstGeom prst="straightConnector1">
          <a:avLst/>
        </a:prstGeom>
        <a:ln w="38100">
          <a:solidFill>
            <a:schemeClr val="tx1">
              <a:lumMod val="95000"/>
              <a:lumOff val="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10</xdr:col>
      <xdr:colOff>371474</xdr:colOff>
      <xdr:row>21</xdr:row>
      <xdr:rowOff>142874</xdr:rowOff>
    </xdr:from>
    <xdr:ext cx="1171575" cy="609013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 txBox="1"/>
      </xdr:nvSpPr>
      <xdr:spPr>
        <a:xfrm>
          <a:off x="6467474" y="4362449"/>
          <a:ext cx="1171575" cy="609013"/>
        </a:xfrm>
        <a:prstGeom prst="rect">
          <a:avLst/>
        </a:prstGeom>
        <a:solidFill>
          <a:srgbClr val="FFFF00">
            <a:alpha val="80000"/>
          </a:srgb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US" sz="1100" b="1"/>
            <a:t>Colour theme</a:t>
          </a:r>
          <a:r>
            <a:rPr lang="en-US" sz="1100" b="1" baseline="0"/>
            <a:t> for each of the segments</a:t>
          </a:r>
          <a:endParaRPr lang="en-US" sz="1100" b="1"/>
        </a:p>
      </xdr:txBody>
    </xdr:sp>
    <xdr:clientData/>
  </xdr:oneCellAnchor>
  <xdr:twoCellAnchor>
    <xdr:from>
      <xdr:col>10</xdr:col>
      <xdr:colOff>209550</xdr:colOff>
      <xdr:row>19</xdr:row>
      <xdr:rowOff>180975</xdr:rowOff>
    </xdr:from>
    <xdr:to>
      <xdr:col>10</xdr:col>
      <xdr:colOff>581025</xdr:colOff>
      <xdr:row>21</xdr:row>
      <xdr:rowOff>152400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CxnSpPr/>
      </xdr:nvCxnSpPr>
      <xdr:spPr>
        <a:xfrm flipH="1" flipV="1">
          <a:off x="6305550" y="4019550"/>
          <a:ext cx="371475" cy="352425"/>
        </a:xfrm>
        <a:prstGeom prst="straightConnector1">
          <a:avLst/>
        </a:prstGeom>
        <a:ln w="38100">
          <a:solidFill>
            <a:schemeClr val="tx1">
              <a:lumMod val="95000"/>
              <a:lumOff val="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12</xdr:col>
      <xdr:colOff>600074</xdr:colOff>
      <xdr:row>21</xdr:row>
      <xdr:rowOff>142874</xdr:rowOff>
    </xdr:from>
    <xdr:ext cx="1171575" cy="953466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 txBox="1"/>
      </xdr:nvSpPr>
      <xdr:spPr>
        <a:xfrm>
          <a:off x="7915274" y="4362449"/>
          <a:ext cx="1171575" cy="953466"/>
        </a:xfrm>
        <a:prstGeom prst="rect">
          <a:avLst/>
        </a:prstGeom>
        <a:solidFill>
          <a:srgbClr val="FFFF00">
            <a:alpha val="80000"/>
          </a:srgb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US" sz="1100" b="1"/>
            <a:t>Recoding current</a:t>
          </a:r>
          <a:r>
            <a:rPr lang="en-US" sz="1100" b="1" baseline="0"/>
            <a:t> 'state' of drop-down menus (i.e. what's selected)</a:t>
          </a:r>
          <a:endParaRPr lang="en-US" sz="1100" b="1"/>
        </a:p>
      </xdr:txBody>
    </xdr:sp>
    <xdr:clientData/>
  </xdr:oneCellAnchor>
  <xdr:twoCellAnchor>
    <xdr:from>
      <xdr:col>13</xdr:col>
      <xdr:colOff>180975</xdr:colOff>
      <xdr:row>20</xdr:row>
      <xdr:rowOff>19050</xdr:rowOff>
    </xdr:from>
    <xdr:to>
      <xdr:col>13</xdr:col>
      <xdr:colOff>304801</xdr:colOff>
      <xdr:row>21</xdr:row>
      <xdr:rowOff>152401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CxnSpPr/>
      </xdr:nvCxnSpPr>
      <xdr:spPr>
        <a:xfrm flipH="1" flipV="1">
          <a:off x="8105775" y="4048125"/>
          <a:ext cx="123826" cy="323851"/>
        </a:xfrm>
        <a:prstGeom prst="straightConnector1">
          <a:avLst/>
        </a:prstGeom>
        <a:ln w="38100">
          <a:solidFill>
            <a:schemeClr val="tx1">
              <a:lumMod val="95000"/>
              <a:lumOff val="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</xdr:col>
      <xdr:colOff>104774</xdr:colOff>
      <xdr:row>23</xdr:row>
      <xdr:rowOff>171449</xdr:rowOff>
    </xdr:from>
    <xdr:ext cx="1171575" cy="781240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0500-000015000000}"/>
            </a:ext>
          </a:extLst>
        </xdr:cNvPr>
        <xdr:cNvSpPr txBox="1"/>
      </xdr:nvSpPr>
      <xdr:spPr>
        <a:xfrm>
          <a:off x="1323974" y="4772024"/>
          <a:ext cx="1171575" cy="781240"/>
        </a:xfrm>
        <a:prstGeom prst="rect">
          <a:avLst/>
        </a:prstGeom>
        <a:solidFill>
          <a:srgbClr val="FFFF00">
            <a:alpha val="80000"/>
          </a:srgb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US" sz="1100" b="1"/>
            <a:t>The unique</a:t>
          </a:r>
          <a:r>
            <a:rPr lang="en-US" sz="1100" b="1" baseline="0"/>
            <a:t> ID 'loop-up' table for using Index-Match</a:t>
          </a:r>
          <a:endParaRPr lang="en-US" sz="1100" b="1"/>
        </a:p>
      </xdr:txBody>
    </xdr:sp>
    <xdr:clientData/>
  </xdr:oneCellAnchor>
  <xdr:twoCellAnchor>
    <xdr:from>
      <xdr:col>3</xdr:col>
      <xdr:colOff>561975</xdr:colOff>
      <xdr:row>20</xdr:row>
      <xdr:rowOff>123825</xdr:rowOff>
    </xdr:from>
    <xdr:to>
      <xdr:col>4</xdr:col>
      <xdr:colOff>342900</xdr:colOff>
      <xdr:row>24</xdr:row>
      <xdr:rowOff>57151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00000000-0008-0000-0500-000016000000}"/>
            </a:ext>
          </a:extLst>
        </xdr:cNvPr>
        <xdr:cNvCxnSpPr/>
      </xdr:nvCxnSpPr>
      <xdr:spPr>
        <a:xfrm flipV="1">
          <a:off x="2390775" y="4152900"/>
          <a:ext cx="390525" cy="695326"/>
        </a:xfrm>
        <a:prstGeom prst="straightConnector1">
          <a:avLst/>
        </a:prstGeom>
        <a:ln w="38100">
          <a:solidFill>
            <a:schemeClr val="tx1">
              <a:lumMod val="95000"/>
              <a:lumOff val="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123825</xdr:colOff>
      <xdr:row>0</xdr:row>
      <xdr:rowOff>57150</xdr:rowOff>
    </xdr:from>
    <xdr:to>
      <xdr:col>14</xdr:col>
      <xdr:colOff>123825</xdr:colOff>
      <xdr:row>4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58225" y="57150"/>
          <a:ext cx="1069937" cy="885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123825</xdr:colOff>
      <xdr:row>0</xdr:row>
      <xdr:rowOff>57150</xdr:rowOff>
    </xdr:from>
    <xdr:to>
      <xdr:col>14</xdr:col>
      <xdr:colOff>123825</xdr:colOff>
      <xdr:row>4</xdr:row>
      <xdr:rowOff>180975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58225" y="57150"/>
          <a:ext cx="0" cy="1104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123825</xdr:colOff>
      <xdr:row>0</xdr:row>
      <xdr:rowOff>57150</xdr:rowOff>
    </xdr:from>
    <xdr:to>
      <xdr:col>14</xdr:col>
      <xdr:colOff>123825</xdr:colOff>
      <xdr:row>4</xdr:row>
      <xdr:rowOff>180975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58225" y="57150"/>
          <a:ext cx="0" cy="1104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123825</xdr:colOff>
      <xdr:row>0</xdr:row>
      <xdr:rowOff>57150</xdr:rowOff>
    </xdr:from>
    <xdr:to>
      <xdr:col>14</xdr:col>
      <xdr:colOff>123825</xdr:colOff>
      <xdr:row>4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58225" y="57150"/>
          <a:ext cx="1069937" cy="885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123825</xdr:colOff>
      <xdr:row>0</xdr:row>
      <xdr:rowOff>57150</xdr:rowOff>
    </xdr:from>
    <xdr:to>
      <xdr:col>14</xdr:col>
      <xdr:colOff>123825</xdr:colOff>
      <xdr:row>4</xdr:row>
      <xdr:rowOff>180975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58225" y="57150"/>
          <a:ext cx="0" cy="1104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123825</xdr:colOff>
      <xdr:row>0</xdr:row>
      <xdr:rowOff>57150</xdr:rowOff>
    </xdr:from>
    <xdr:to>
      <xdr:col>14</xdr:col>
      <xdr:colOff>123825</xdr:colOff>
      <xdr:row>4</xdr:row>
      <xdr:rowOff>180975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58225" y="57150"/>
          <a:ext cx="0" cy="1104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47626</xdr:colOff>
      <xdr:row>8</xdr:row>
      <xdr:rowOff>114300</xdr:rowOff>
    </xdr:from>
    <xdr:to>
      <xdr:col>10</xdr:col>
      <xdr:colOff>271426</xdr:colOff>
      <xdr:row>30</xdr:row>
      <xdr:rowOff>114300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4826" y="1857375"/>
          <a:ext cx="2052600" cy="419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53340</xdr:colOff>
          <xdr:row>32</xdr:row>
          <xdr:rowOff>152400</xdr:rowOff>
        </xdr:from>
        <xdr:to>
          <xdr:col>6</xdr:col>
          <xdr:colOff>22860</xdr:colOff>
          <xdr:row>34</xdr:row>
          <xdr:rowOff>38100</xdr:rowOff>
        </xdr:to>
        <xdr:sp macro="" textlink="">
          <xdr:nvSpPr>
            <xdr:cNvPr id="10243" name="Drop Down 3" hidden="1">
              <a:extLst>
                <a:ext uri="{63B3BB69-23CF-44E3-9099-C40C66FF867C}">
                  <a14:compatExt spid="_x0000_s10243"/>
                </a:ext>
                <a:ext uri="{FF2B5EF4-FFF2-40B4-BE49-F238E27FC236}">
                  <a16:creationId xmlns:a16="http://schemas.microsoft.com/office/drawing/2014/main" id="{00000000-0008-0000-0700-000003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36</xdr:row>
      <xdr:rowOff>66675</xdr:rowOff>
    </xdr:from>
    <xdr:to>
      <xdr:col>8</xdr:col>
      <xdr:colOff>19050</xdr:colOff>
      <xdr:row>47</xdr:row>
      <xdr:rowOff>76200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143750"/>
          <a:ext cx="4286250" cy="2105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123825</xdr:colOff>
      <xdr:row>0</xdr:row>
      <xdr:rowOff>57150</xdr:rowOff>
    </xdr:from>
    <xdr:to>
      <xdr:col>14</xdr:col>
      <xdr:colOff>123825</xdr:colOff>
      <xdr:row>4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58225" y="57150"/>
          <a:ext cx="1069937" cy="885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123825</xdr:colOff>
      <xdr:row>0</xdr:row>
      <xdr:rowOff>57150</xdr:rowOff>
    </xdr:from>
    <xdr:to>
      <xdr:col>14</xdr:col>
      <xdr:colOff>123825</xdr:colOff>
      <xdr:row>4</xdr:row>
      <xdr:rowOff>180975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58225" y="57150"/>
          <a:ext cx="0" cy="1104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123825</xdr:colOff>
      <xdr:row>0</xdr:row>
      <xdr:rowOff>57150</xdr:rowOff>
    </xdr:from>
    <xdr:to>
      <xdr:col>14</xdr:col>
      <xdr:colOff>123825</xdr:colOff>
      <xdr:row>4</xdr:row>
      <xdr:rowOff>180975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58225" y="57150"/>
          <a:ext cx="0" cy="1104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76200</xdr:colOff>
          <xdr:row>36</xdr:row>
          <xdr:rowOff>91440</xdr:rowOff>
        </xdr:from>
        <xdr:to>
          <xdr:col>14</xdr:col>
          <xdr:colOff>152400</xdr:colOff>
          <xdr:row>37</xdr:row>
          <xdr:rowOff>144780</xdr:rowOff>
        </xdr:to>
        <xdr:sp macro="" textlink="">
          <xdr:nvSpPr>
            <xdr:cNvPr id="11266" name="Drop Down 2" hidden="1">
              <a:extLst>
                <a:ext uri="{63B3BB69-23CF-44E3-9099-C40C66FF867C}">
                  <a14:compatExt spid="_x0000_s11266"/>
                </a:ext>
                <a:ext uri="{FF2B5EF4-FFF2-40B4-BE49-F238E27FC236}">
                  <a16:creationId xmlns:a16="http://schemas.microsoft.com/office/drawing/2014/main" id="{00000000-0008-0000-0800-000002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9525</xdr:colOff>
      <xdr:row>38</xdr:row>
      <xdr:rowOff>114300</xdr:rowOff>
    </xdr:from>
    <xdr:to>
      <xdr:col>15</xdr:col>
      <xdr:colOff>337185</xdr:colOff>
      <xdr:row>58</xdr:row>
      <xdr:rowOff>149545</xdr:rowOff>
    </xdr:to>
    <xdr:graphicFrame macro="">
      <xdr:nvGraphicFramePr>
        <xdr:cNvPr id="10" name="Chart 1">
          <a:extLst>
            <a:ext uri="{FF2B5EF4-FFF2-40B4-BE49-F238E27FC236}">
              <a16:creationId xmlns:a16="http://schemas.microsoft.com/office/drawing/2014/main" id="{00000000-0008-0000-08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99060</xdr:colOff>
          <xdr:row>17</xdr:row>
          <xdr:rowOff>182880</xdr:rowOff>
        </xdr:from>
        <xdr:to>
          <xdr:col>15</xdr:col>
          <xdr:colOff>175260</xdr:colOff>
          <xdr:row>19</xdr:row>
          <xdr:rowOff>53340</xdr:rowOff>
        </xdr:to>
        <xdr:sp macro="" textlink="">
          <xdr:nvSpPr>
            <xdr:cNvPr id="11267" name="Drop Down 3" hidden="1">
              <a:extLst>
                <a:ext uri="{63B3BB69-23CF-44E3-9099-C40C66FF867C}">
                  <a14:compatExt spid="_x0000_s11267"/>
                </a:ext>
                <a:ext uri="{FF2B5EF4-FFF2-40B4-BE49-F238E27FC236}">
                  <a16:creationId xmlns:a16="http://schemas.microsoft.com/office/drawing/2014/main" id="{00000000-0008-0000-0800-000003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123825</xdr:colOff>
      <xdr:row>0</xdr:row>
      <xdr:rowOff>57150</xdr:rowOff>
    </xdr:from>
    <xdr:to>
      <xdr:col>14</xdr:col>
      <xdr:colOff>123825</xdr:colOff>
      <xdr:row>4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58225" y="57150"/>
          <a:ext cx="0" cy="1104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123825</xdr:colOff>
      <xdr:row>0</xdr:row>
      <xdr:rowOff>57150</xdr:rowOff>
    </xdr:from>
    <xdr:to>
      <xdr:col>14</xdr:col>
      <xdr:colOff>123825</xdr:colOff>
      <xdr:row>4</xdr:row>
      <xdr:rowOff>180975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58225" y="57150"/>
          <a:ext cx="0" cy="1104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123825</xdr:colOff>
      <xdr:row>0</xdr:row>
      <xdr:rowOff>57150</xdr:rowOff>
    </xdr:from>
    <xdr:to>
      <xdr:col>14</xdr:col>
      <xdr:colOff>123825</xdr:colOff>
      <xdr:row>4</xdr:row>
      <xdr:rowOff>180975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58225" y="57150"/>
          <a:ext cx="0" cy="1104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14</xdr:row>
          <xdr:rowOff>38100</xdr:rowOff>
        </xdr:from>
        <xdr:to>
          <xdr:col>6</xdr:col>
          <xdr:colOff>106680</xdr:colOff>
          <xdr:row>15</xdr:row>
          <xdr:rowOff>106680</xdr:rowOff>
        </xdr:to>
        <xdr:sp macro="" textlink="">
          <xdr:nvSpPr>
            <xdr:cNvPr id="15362" name="Drop Down 2" hidden="1">
              <a:extLst>
                <a:ext uri="{63B3BB69-23CF-44E3-9099-C40C66FF867C}">
                  <a14:compatExt spid="_x0000_s15362"/>
                </a:ext>
                <a:ext uri="{FF2B5EF4-FFF2-40B4-BE49-F238E27FC236}">
                  <a16:creationId xmlns:a16="http://schemas.microsoft.com/office/drawing/2014/main" id="{00000000-0008-0000-0900-00000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523875</xdr:colOff>
      <xdr:row>34</xdr:row>
      <xdr:rowOff>47625</xdr:rowOff>
    </xdr:from>
    <xdr:to>
      <xdr:col>4</xdr:col>
      <xdr:colOff>323850</xdr:colOff>
      <xdr:row>41</xdr:row>
      <xdr:rowOff>9525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0000000-0008-0000-09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3875" y="6743700"/>
          <a:ext cx="2238375" cy="129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396240</xdr:colOff>
          <xdr:row>14</xdr:row>
          <xdr:rowOff>38100</xdr:rowOff>
        </xdr:from>
        <xdr:to>
          <xdr:col>13</xdr:col>
          <xdr:colOff>190500</xdr:colOff>
          <xdr:row>15</xdr:row>
          <xdr:rowOff>106680</xdr:rowOff>
        </xdr:to>
        <xdr:sp macro="" textlink="">
          <xdr:nvSpPr>
            <xdr:cNvPr id="15365" name="Drop Down 5" hidden="1">
              <a:extLst>
                <a:ext uri="{63B3BB69-23CF-44E3-9099-C40C66FF867C}">
                  <a14:compatExt spid="_x0000_s15365"/>
                </a:ext>
                <a:ext uri="{FF2B5EF4-FFF2-40B4-BE49-F238E27FC236}">
                  <a16:creationId xmlns:a16="http://schemas.microsoft.com/office/drawing/2014/main" id="{00000000-0008-0000-0900-00000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1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9.xml"/><Relationship Id="rId4" Type="http://schemas.openxmlformats.org/officeDocument/2006/relationships/ctrlProp" Target="../ctrlProps/ctrlProp12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3.xml"/><Relationship Id="rId2" Type="http://schemas.openxmlformats.org/officeDocument/2006/relationships/vmlDrawing" Target="../drawings/vmlDrawing7.vml"/><Relationship Id="rId1" Type="http://schemas.openxmlformats.org/officeDocument/2006/relationships/drawing" Target="../drawings/drawing10.xml"/><Relationship Id="rId4" Type="http://schemas.openxmlformats.org/officeDocument/2006/relationships/ctrlProp" Target="../ctrlProps/ctrlProp14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5.xml"/><Relationship Id="rId2" Type="http://schemas.openxmlformats.org/officeDocument/2006/relationships/vmlDrawing" Target="../drawings/vmlDrawing8.vml"/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16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4.bin"/><Relationship Id="rId5" Type="http://schemas.openxmlformats.org/officeDocument/2006/relationships/ctrlProp" Target="../ctrlProps/ctrlProp18.xml"/><Relationship Id="rId4" Type="http://schemas.openxmlformats.org/officeDocument/2006/relationships/ctrlProp" Target="../ctrlProps/ctrlProp17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5.bin"/><Relationship Id="rId4" Type="http://schemas.openxmlformats.org/officeDocument/2006/relationships/ctrlProp" Target="../ctrlProps/ctrlProp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5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3.xml"/><Relationship Id="rId4" Type="http://schemas.openxmlformats.org/officeDocument/2006/relationships/ctrlProp" Target="../ctrlProps/ctrlProp6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7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8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9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8.xml"/><Relationship Id="rId4" Type="http://schemas.openxmlformats.org/officeDocument/2006/relationships/ctrlProp" Target="../ctrlProps/ctrlProp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4782D-6721-4C1E-A831-100EF3D36140}">
  <sheetPr codeName="Sheet3"/>
  <dimension ref="B1:G39"/>
  <sheetViews>
    <sheetView showGridLines="0" tabSelected="1" topLeftCell="B1" zoomScale="115" zoomScaleNormal="115" workbookViewId="0"/>
  </sheetViews>
  <sheetFormatPr defaultColWidth="0" defaultRowHeight="14.4" zeroHeight="1"/>
  <cols>
    <col min="1" max="1" width="9.21875" hidden="1" customWidth="1"/>
    <col min="2" max="2" width="7.44140625" customWidth="1"/>
    <col min="3" max="3" width="42.77734375" bestFit="1" customWidth="1"/>
    <col min="4" max="7" width="9.21875" customWidth="1"/>
    <col min="8" max="16384" width="9.21875" hidden="1"/>
  </cols>
  <sheetData>
    <row r="1" spans="2:7"/>
    <row r="2" spans="2:7" ht="31.2">
      <c r="B2" s="1" t="s">
        <v>4</v>
      </c>
    </row>
    <row r="3" spans="2:7">
      <c r="C3" t="s">
        <v>274</v>
      </c>
    </row>
    <row r="4" spans="2:7" ht="15" thickBot="1">
      <c r="B4" s="4"/>
      <c r="C4" s="4"/>
      <c r="D4" s="4"/>
      <c r="E4" s="4"/>
      <c r="F4" s="4"/>
      <c r="G4" s="4"/>
    </row>
    <row r="5" spans="2:7"/>
    <row r="6" spans="2:7" ht="18.75" customHeight="1">
      <c r="B6" s="3">
        <v>1</v>
      </c>
      <c r="C6" s="127" t="s">
        <v>8</v>
      </c>
    </row>
    <row r="7" spans="2:7" ht="18.75" customHeight="1">
      <c r="B7" s="3">
        <v>2</v>
      </c>
      <c r="C7" s="127" t="s">
        <v>11</v>
      </c>
    </row>
    <row r="8" spans="2:7" ht="18.75" customHeight="1">
      <c r="B8" s="3">
        <v>3</v>
      </c>
      <c r="C8" s="127" t="s">
        <v>5</v>
      </c>
    </row>
    <row r="9" spans="2:7" ht="18.75" customHeight="1">
      <c r="B9" s="3">
        <v>4</v>
      </c>
      <c r="C9" s="127" t="s">
        <v>287</v>
      </c>
    </row>
    <row r="10" spans="2:7" ht="18.75" customHeight="1">
      <c r="B10" s="3">
        <v>5</v>
      </c>
      <c r="C10" s="127" t="s">
        <v>0</v>
      </c>
    </row>
    <row r="11" spans="2:7" ht="18.75" customHeight="1">
      <c r="B11" s="3">
        <v>6</v>
      </c>
      <c r="C11" s="127" t="s">
        <v>3</v>
      </c>
    </row>
    <row r="12" spans="2:7" ht="18.75" customHeight="1">
      <c r="B12" s="3">
        <v>7</v>
      </c>
      <c r="C12" s="127" t="s">
        <v>273</v>
      </c>
    </row>
    <row r="13" spans="2:7" ht="18.75" customHeight="1">
      <c r="B13" s="3">
        <v>8</v>
      </c>
      <c r="C13" s="127" t="s">
        <v>270</v>
      </c>
    </row>
    <row r="14" spans="2:7" ht="18.75" customHeight="1">
      <c r="B14" s="3">
        <v>9</v>
      </c>
      <c r="C14" s="127" t="s">
        <v>1</v>
      </c>
    </row>
    <row r="15" spans="2:7" ht="18.75" customHeight="1">
      <c r="B15" s="3">
        <v>10</v>
      </c>
      <c r="C15" s="127" t="s">
        <v>288</v>
      </c>
    </row>
    <row r="16" spans="2:7" ht="18.75" customHeight="1">
      <c r="B16" s="3">
        <v>11</v>
      </c>
      <c r="C16" s="127" t="s">
        <v>2</v>
      </c>
    </row>
    <row r="17" spans="2:3" ht="18.75" customHeight="1">
      <c r="B17" s="3">
        <v>12</v>
      </c>
      <c r="C17" s="127" t="s">
        <v>271</v>
      </c>
    </row>
    <row r="18" spans="2:3"/>
    <row r="39"/>
  </sheetData>
  <hyperlinks>
    <hyperlink ref="C6" location="'1. Principles'!A1" display="Principles" xr:uid="{904EA413-4890-4E42-A3CB-585EBB6EF867}"/>
    <hyperlink ref="C7" location="'2. Index-Match'!A1" display="Index, Match (never V-lookup), Offset " xr:uid="{B47E2019-A2AB-4EE7-A14A-E1360CF07FA6}"/>
    <hyperlink ref="C8" location="'3. Extracting data'!A1" display="Extracting data (look-up tables &amp; unique IDs)" xr:uid="{F795DF1C-0C50-4A37-B8C8-A5526E10D006}"/>
    <hyperlink ref="C9" location="'4. Drop-downs and spinners'!A1" display="Drop-downs and spinners" xr:uid="{2FE8D5AB-EAD7-40E2-A0E8-82113943A21F}"/>
    <hyperlink ref="C10" location="'5. Control sheets'!A1" display="Control sheets" xr:uid="{3E7D5FCE-C715-4037-B20C-0088F632FC65}"/>
    <hyperlink ref="C11" location="'6. Input data'!A1" display="Input data (choices, pros &amp; cons)" xr:uid="{07C20443-377D-4AEB-B3C4-5A51449D0445}"/>
    <hyperlink ref="C12" location="'7. Named Range'!A1" display="Named ranges" xr:uid="{0F026E55-2070-46D4-BF46-305395929685}"/>
    <hyperlink ref="C13" location="'8. Charts'!A1" display="Charting" xr:uid="{B0BDB88C-F1C1-4123-930A-AC4A261EB16A}"/>
    <hyperlink ref="C14" location="'9. Dynamic Named Range'!A1" display="Dynamic named ranges" xr:uid="{66349768-6992-4CC5-B5B5-F4F3AEA767AC}"/>
    <hyperlink ref="C15" location="'10. Multi-level filters'!A1" display="Multi-level drop downs" xr:uid="{8ACACCC2-D3DF-4FC9-95FD-853C6BBECB37}"/>
    <hyperlink ref="C16" location="'11. Sorting on the fly'!A1" display="Sorting on the fly" xr:uid="{BA3A0AD1-26E0-4C16-9128-11BB9E4AFC53}"/>
    <hyperlink ref="C17" location="'12. Look and feel'!A1" display="Look &amp; feel" xr:uid="{6F2219F5-5B2C-4DA4-AC57-7C6FAD2BCF86}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14E2A-EB6E-41A1-B48F-86A9DDDE7E05}">
  <sheetPr codeName="Sheet11"/>
  <dimension ref="A1:P56"/>
  <sheetViews>
    <sheetView showGridLines="0" workbookViewId="0"/>
  </sheetViews>
  <sheetFormatPr defaultColWidth="0" defaultRowHeight="14.4"/>
  <cols>
    <col min="1" max="15" width="9.21875" customWidth="1"/>
    <col min="16" max="16" width="6.77734375" customWidth="1"/>
    <col min="17" max="16384" width="9.21875" hidden="1"/>
  </cols>
  <sheetData>
    <row r="1" spans="1:15" s="5" customFormat="1">
      <c r="A1" s="126" t="s">
        <v>272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</row>
    <row r="2" spans="1:15" s="5" customFormat="1" ht="31.2">
      <c r="A2" s="8"/>
      <c r="B2" s="9" t="s">
        <v>250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</row>
    <row r="3" spans="1:15" s="5" customFormat="1">
      <c r="A3" s="8"/>
      <c r="B3" s="10" t="s">
        <v>157</v>
      </c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</row>
    <row r="4" spans="1:15" s="4" customFormat="1" ht="15" thickBot="1">
      <c r="A4" s="11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</row>
    <row r="6" spans="1:15">
      <c r="B6" t="s">
        <v>158</v>
      </c>
    </row>
    <row r="8" spans="1:15">
      <c r="B8" s="31" t="s">
        <v>152</v>
      </c>
      <c r="C8" s="32"/>
      <c r="D8" s="32"/>
      <c r="E8" s="32"/>
      <c r="F8" s="32"/>
      <c r="G8" s="32"/>
      <c r="I8" s="31" t="s">
        <v>159</v>
      </c>
      <c r="J8" s="32"/>
      <c r="K8" s="32"/>
      <c r="L8" s="32"/>
      <c r="M8" s="32"/>
      <c r="N8" s="32"/>
    </row>
    <row r="10" spans="1:15">
      <c r="B10" t="s">
        <v>164</v>
      </c>
      <c r="I10" t="s">
        <v>168</v>
      </c>
    </row>
    <row r="11" spans="1:15">
      <c r="B11" t="s">
        <v>165</v>
      </c>
      <c r="I11" t="s">
        <v>169</v>
      </c>
    </row>
    <row r="12" spans="1:15">
      <c r="B12" t="s">
        <v>166</v>
      </c>
      <c r="I12" s="2" t="s">
        <v>170</v>
      </c>
    </row>
    <row r="13" spans="1:15">
      <c r="B13" t="s">
        <v>167</v>
      </c>
    </row>
    <row r="15" spans="1:15">
      <c r="B15" s="98" t="s">
        <v>163</v>
      </c>
      <c r="I15" s="98" t="s">
        <v>163</v>
      </c>
    </row>
    <row r="16" spans="1:15">
      <c r="B16" s="94" t="s">
        <v>12</v>
      </c>
      <c r="I16" s="94" t="s">
        <v>12</v>
      </c>
    </row>
    <row r="17" spans="2:9">
      <c r="B17" s="94" t="s">
        <v>14</v>
      </c>
      <c r="I17" s="94" t="s">
        <v>14</v>
      </c>
    </row>
    <row r="18" spans="2:9">
      <c r="B18" s="94" t="s">
        <v>15</v>
      </c>
      <c r="I18" s="94" t="s">
        <v>15</v>
      </c>
    </row>
    <row r="19" spans="2:9">
      <c r="B19" s="94" t="s">
        <v>16</v>
      </c>
      <c r="I19" s="94" t="s">
        <v>16</v>
      </c>
    </row>
    <row r="20" spans="2:9">
      <c r="B20" s="94" t="s">
        <v>13</v>
      </c>
      <c r="I20" s="94" t="s">
        <v>13</v>
      </c>
    </row>
    <row r="21" spans="2:9">
      <c r="B21" s="94" t="s">
        <v>17</v>
      </c>
      <c r="I21" s="94" t="s">
        <v>17</v>
      </c>
    </row>
    <row r="22" spans="2:9">
      <c r="B22" s="94" t="s">
        <v>18</v>
      </c>
      <c r="I22" s="94" t="s">
        <v>18</v>
      </c>
    </row>
    <row r="23" spans="2:9">
      <c r="B23" s="99" t="s">
        <v>160</v>
      </c>
      <c r="I23" s="99" t="s">
        <v>160</v>
      </c>
    </row>
    <row r="24" spans="2:9">
      <c r="B24" s="99" t="s">
        <v>161</v>
      </c>
      <c r="I24" s="99" t="s">
        <v>161</v>
      </c>
    </row>
    <row r="25" spans="2:9">
      <c r="B25" s="99" t="s">
        <v>162</v>
      </c>
      <c r="I25" s="99" t="s">
        <v>162</v>
      </c>
    </row>
    <row r="26" spans="2:9">
      <c r="I26" s="99"/>
    </row>
    <row r="27" spans="2:9">
      <c r="I27" s="99"/>
    </row>
    <row r="28" spans="2:9">
      <c r="I28" s="99"/>
    </row>
    <row r="32" spans="2:9">
      <c r="B32" s="31" t="s">
        <v>171</v>
      </c>
      <c r="C32" s="32"/>
      <c r="D32" s="32"/>
      <c r="E32" s="32"/>
      <c r="F32" s="32"/>
      <c r="G32" s="32"/>
    </row>
    <row r="34" spans="2:4">
      <c r="B34" t="s">
        <v>172</v>
      </c>
    </row>
    <row r="43" spans="2:4">
      <c r="B43" s="100" t="s">
        <v>163</v>
      </c>
      <c r="D43" s="2" t="s">
        <v>174</v>
      </c>
    </row>
    <row r="44" spans="2:4">
      <c r="B44" s="101" t="s">
        <v>12</v>
      </c>
      <c r="D44" s="16" t="s">
        <v>173</v>
      </c>
    </row>
    <row r="45" spans="2:4">
      <c r="B45" s="101" t="s">
        <v>14</v>
      </c>
    </row>
    <row r="46" spans="2:4">
      <c r="B46" s="101" t="s">
        <v>15</v>
      </c>
      <c r="D46" s="2" t="s">
        <v>175</v>
      </c>
    </row>
    <row r="47" spans="2:4">
      <c r="B47" s="101" t="s">
        <v>16</v>
      </c>
      <c r="D47" s="2" t="s">
        <v>176</v>
      </c>
    </row>
    <row r="48" spans="2:4">
      <c r="B48" s="101" t="s">
        <v>13</v>
      </c>
    </row>
    <row r="49" spans="2:5">
      <c r="B49" s="101" t="s">
        <v>17</v>
      </c>
      <c r="D49" t="s">
        <v>177</v>
      </c>
      <c r="E49">
        <f>COUNTA($B$44:$B$56)</f>
        <v>10</v>
      </c>
    </row>
    <row r="50" spans="2:5">
      <c r="B50" s="101" t="s">
        <v>18</v>
      </c>
    </row>
    <row r="51" spans="2:5">
      <c r="B51" s="102" t="s">
        <v>160</v>
      </c>
      <c r="D51" s="2" t="s">
        <v>178</v>
      </c>
    </row>
    <row r="52" spans="2:5">
      <c r="B52" s="102" t="s">
        <v>161</v>
      </c>
    </row>
    <row r="53" spans="2:5">
      <c r="B53" s="102" t="s">
        <v>162</v>
      </c>
    </row>
    <row r="54" spans="2:5">
      <c r="B54" s="102"/>
    </row>
    <row r="55" spans="2:5">
      <c r="B55" s="102"/>
    </row>
    <row r="56" spans="2:5">
      <c r="B56" s="102"/>
    </row>
  </sheetData>
  <hyperlinks>
    <hyperlink ref="A1" location="'Dashboarding 101'!A1" display="Contents" xr:uid="{3D59BE90-BE2D-4C1E-9B94-194217BF1622}"/>
  </hyperlink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5362" r:id="rId3" name="Drop Down 2">
              <controlPr defaultSize="0" autoLine="0" autoPict="0">
                <anchor moveWithCells="1">
                  <from>
                    <xdr:col>2</xdr:col>
                    <xdr:colOff>304800</xdr:colOff>
                    <xdr:row>14</xdr:row>
                    <xdr:rowOff>38100</xdr:rowOff>
                  </from>
                  <to>
                    <xdr:col>6</xdr:col>
                    <xdr:colOff>106680</xdr:colOff>
                    <xdr:row>15</xdr:row>
                    <xdr:rowOff>106680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5" r:id="rId4" name="Drop Down 5">
              <controlPr defaultSize="0" autoLine="0" autoPict="0">
                <anchor moveWithCells="1">
                  <from>
                    <xdr:col>9</xdr:col>
                    <xdr:colOff>396240</xdr:colOff>
                    <xdr:row>14</xdr:row>
                    <xdr:rowOff>38100</xdr:rowOff>
                  </from>
                  <to>
                    <xdr:col>13</xdr:col>
                    <xdr:colOff>190500</xdr:colOff>
                    <xdr:row>15</xdr:row>
                    <xdr:rowOff>106680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97B6C-C9D1-4FEE-A65C-3573D3C5A7FB}">
  <sheetPr codeName="Sheet12"/>
  <dimension ref="A1:Q164"/>
  <sheetViews>
    <sheetView showGridLines="0" workbookViewId="0"/>
  </sheetViews>
  <sheetFormatPr defaultColWidth="0" defaultRowHeight="14.4"/>
  <cols>
    <col min="1" max="15" width="9.21875" customWidth="1"/>
    <col min="16" max="16" width="6.77734375" customWidth="1"/>
    <col min="17" max="17" width="0" hidden="1" customWidth="1"/>
    <col min="18" max="16384" width="9.21875" hidden="1"/>
  </cols>
  <sheetData>
    <row r="1" spans="1:15" s="5" customFormat="1">
      <c r="A1" s="126" t="s">
        <v>272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</row>
    <row r="2" spans="1:15" s="5" customFormat="1" ht="31.2">
      <c r="A2" s="8"/>
      <c r="B2" s="9" t="s">
        <v>251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</row>
    <row r="3" spans="1:15" s="5" customFormat="1">
      <c r="A3" s="8"/>
      <c r="B3" s="33" t="s">
        <v>216</v>
      </c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</row>
    <row r="4" spans="1:15" s="4" customFormat="1" ht="15" thickBot="1">
      <c r="A4" s="11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</row>
    <row r="6" spans="1:15">
      <c r="B6" s="31" t="s">
        <v>236</v>
      </c>
      <c r="C6" s="32"/>
      <c r="D6" s="32"/>
      <c r="E6" s="32"/>
      <c r="H6" s="31" t="s">
        <v>237</v>
      </c>
      <c r="I6" s="32"/>
      <c r="J6" s="32"/>
      <c r="K6" s="32"/>
      <c r="L6" s="32"/>
      <c r="M6" s="32"/>
      <c r="N6" s="32"/>
      <c r="O6" s="32"/>
    </row>
    <row r="8" spans="1:15">
      <c r="B8" s="113" t="s">
        <v>291</v>
      </c>
      <c r="C8" s="113" t="s">
        <v>217</v>
      </c>
      <c r="D8" s="113" t="s">
        <v>209</v>
      </c>
      <c r="E8" s="113" t="s">
        <v>183</v>
      </c>
      <c r="F8" s="113" t="s">
        <v>185</v>
      </c>
      <c r="G8" s="117"/>
      <c r="H8" s="113" t="s">
        <v>291</v>
      </c>
      <c r="J8" s="113" t="s">
        <v>291</v>
      </c>
      <c r="K8" s="113" t="s">
        <v>217</v>
      </c>
      <c r="L8" s="113"/>
      <c r="N8" s="86" t="s">
        <v>239</v>
      </c>
      <c r="O8" s="119" t="s">
        <v>217</v>
      </c>
    </row>
    <row r="9" spans="1:15">
      <c r="B9" s="115" t="s">
        <v>218</v>
      </c>
      <c r="C9" s="115" t="s">
        <v>219</v>
      </c>
      <c r="D9" s="115" t="s">
        <v>188</v>
      </c>
      <c r="E9" s="115" t="str">
        <f>B9&amp;":"&amp;C9&amp;":"&amp;D9</f>
        <v>BEER:Karlsberg:Usual At The Bar</v>
      </c>
      <c r="F9" s="116">
        <v>0.186008364806867</v>
      </c>
      <c r="G9" s="118" t="s">
        <v>238</v>
      </c>
      <c r="H9" s="115" t="s">
        <v>218</v>
      </c>
      <c r="J9" s="115" t="s">
        <v>218</v>
      </c>
      <c r="K9" s="115" t="s">
        <v>219</v>
      </c>
      <c r="L9" s="115">
        <f t="shared" ref="L9:L21" si="0">IF(J9=$H$15,L8+1,0)</f>
        <v>0</v>
      </c>
      <c r="N9" s="84">
        <v>1</v>
      </c>
      <c r="O9" s="84" t="str">
        <f>INDEX($K$9:$K$21,MATCH(N9,$L$9:$L$21,0))</f>
        <v>Grey Goose</v>
      </c>
    </row>
    <row r="10" spans="1:15">
      <c r="B10" s="115" t="s">
        <v>218</v>
      </c>
      <c r="C10" s="115" t="s">
        <v>219</v>
      </c>
      <c r="D10" s="115" t="s">
        <v>189</v>
      </c>
      <c r="E10" s="115" t="str">
        <f t="shared" ref="E10:E73" si="1">B10&amp;":"&amp;C10&amp;":"&amp;D10</f>
        <v>BEER:Karlsberg:Usual Choice At Home</v>
      </c>
      <c r="F10" s="116">
        <v>0.156506001333097</v>
      </c>
      <c r="G10" s="118" t="s">
        <v>238</v>
      </c>
      <c r="H10" s="115" t="s">
        <v>224</v>
      </c>
      <c r="J10" s="115" t="s">
        <v>218</v>
      </c>
      <c r="K10" s="115" t="s">
        <v>220</v>
      </c>
      <c r="L10" s="115">
        <f t="shared" si="0"/>
        <v>0</v>
      </c>
      <c r="N10" s="84">
        <v>2</v>
      </c>
      <c r="O10" s="84" t="str">
        <f t="shared" ref="O10:O19" si="2">INDEX($K$9:$K$21,MATCH(N10,$L$9:$L$21,0))</f>
        <v>Ketel One</v>
      </c>
    </row>
    <row r="11" spans="1:15">
      <c r="B11" s="115" t="s">
        <v>218</v>
      </c>
      <c r="C11" s="115" t="s">
        <v>219</v>
      </c>
      <c r="D11" s="115" t="s">
        <v>190</v>
      </c>
      <c r="E11" s="115" t="str">
        <f t="shared" si="1"/>
        <v>BEER:Karlsberg:Out to Savour (&amp; Appreciate)</v>
      </c>
      <c r="F11" s="116">
        <v>7.7659965221638497E-2</v>
      </c>
      <c r="G11" s="118" t="s">
        <v>238</v>
      </c>
      <c r="H11" s="115" t="s">
        <v>230</v>
      </c>
      <c r="J11" s="115" t="s">
        <v>218</v>
      </c>
      <c r="K11" s="115" t="s">
        <v>221</v>
      </c>
      <c r="L11" s="115">
        <f t="shared" si="0"/>
        <v>0</v>
      </c>
      <c r="N11" s="84">
        <v>3</v>
      </c>
      <c r="O11" s="84" t="str">
        <f t="shared" si="2"/>
        <v>Moskovskaya</v>
      </c>
    </row>
    <row r="12" spans="1:15">
      <c r="B12" s="115" t="s">
        <v>218</v>
      </c>
      <c r="C12" s="115" t="s">
        <v>219</v>
      </c>
      <c r="D12" s="115" t="s">
        <v>191</v>
      </c>
      <c r="E12" s="115" t="str">
        <f t="shared" si="1"/>
        <v>BEER:Karlsberg:Indulgent Relax At Home</v>
      </c>
      <c r="F12" s="116">
        <v>8.1581924502228606E-2</v>
      </c>
      <c r="G12" s="118" t="s">
        <v>238</v>
      </c>
      <c r="I12" s="18"/>
      <c r="J12" s="115" t="s">
        <v>218</v>
      </c>
      <c r="K12" s="115" t="s">
        <v>222</v>
      </c>
      <c r="L12" s="115">
        <f t="shared" si="0"/>
        <v>0</v>
      </c>
      <c r="N12" s="84">
        <f>N11+1</f>
        <v>4</v>
      </c>
      <c r="O12" s="84" t="e">
        <f t="shared" si="2"/>
        <v>#N/A</v>
      </c>
    </row>
    <row r="13" spans="1:15">
      <c r="B13" s="115" t="s">
        <v>218</v>
      </c>
      <c r="C13" s="115" t="s">
        <v>219</v>
      </c>
      <c r="D13" s="115" t="s">
        <v>192</v>
      </c>
      <c r="E13" s="115" t="str">
        <f t="shared" si="1"/>
        <v>BEER:Karlsberg:Out To Switch Off and Catch Up</v>
      </c>
      <c r="F13" s="116">
        <v>-5.6283449366669201E-2</v>
      </c>
      <c r="G13" s="118" t="s">
        <v>238</v>
      </c>
      <c r="H13" s="94" t="s">
        <v>246</v>
      </c>
      <c r="J13" s="115" t="s">
        <v>218</v>
      </c>
      <c r="K13" s="115" t="s">
        <v>223</v>
      </c>
      <c r="L13" s="115">
        <f t="shared" si="0"/>
        <v>0</v>
      </c>
      <c r="N13" s="84">
        <f t="shared" ref="N13:N19" si="3">N12+1</f>
        <v>5</v>
      </c>
      <c r="O13" s="84" t="e">
        <f t="shared" si="2"/>
        <v>#N/A</v>
      </c>
    </row>
    <row r="14" spans="1:15">
      <c r="B14" s="115" t="s">
        <v>218</v>
      </c>
      <c r="C14" s="115" t="s">
        <v>219</v>
      </c>
      <c r="D14" s="115" t="s">
        <v>193</v>
      </c>
      <c r="E14" s="115" t="str">
        <f t="shared" si="1"/>
        <v>BEER:Karlsberg:Casual Hangout At Home</v>
      </c>
      <c r="F14" s="116">
        <v>3.0607044298938599E-2</v>
      </c>
      <c r="G14" s="118" t="s">
        <v>238</v>
      </c>
      <c r="H14" s="84">
        <v>3</v>
      </c>
      <c r="J14" s="115" t="s">
        <v>224</v>
      </c>
      <c r="K14" s="115" t="s">
        <v>225</v>
      </c>
      <c r="L14" s="115">
        <f t="shared" si="0"/>
        <v>0</v>
      </c>
      <c r="N14" s="84">
        <f t="shared" si="3"/>
        <v>6</v>
      </c>
      <c r="O14" s="84" t="e">
        <f t="shared" si="2"/>
        <v>#N/A</v>
      </c>
    </row>
    <row r="15" spans="1:15">
      <c r="B15" s="115" t="s">
        <v>218</v>
      </c>
      <c r="C15" s="115" t="s">
        <v>219</v>
      </c>
      <c r="D15" s="115" t="s">
        <v>194</v>
      </c>
      <c r="E15" s="115" t="str">
        <f t="shared" si="1"/>
        <v>BEER:Karlsberg:Planned Meal Out</v>
      </c>
      <c r="F15" s="116">
        <v>-3.3782943136498697E-2</v>
      </c>
      <c r="G15" s="118" t="s">
        <v>238</v>
      </c>
      <c r="H15" s="84" t="str">
        <f>INDEX(H9:H11,H14)</f>
        <v>VODKA</v>
      </c>
      <c r="J15" s="115" t="s">
        <v>224</v>
      </c>
      <c r="K15" s="115" t="s">
        <v>226</v>
      </c>
      <c r="L15" s="115">
        <f t="shared" si="0"/>
        <v>0</v>
      </c>
      <c r="N15" s="84">
        <f t="shared" si="3"/>
        <v>7</v>
      </c>
      <c r="O15" s="84" t="e">
        <f t="shared" si="2"/>
        <v>#N/A</v>
      </c>
    </row>
    <row r="16" spans="1:15">
      <c r="B16" s="115" t="s">
        <v>218</v>
      </c>
      <c r="C16" s="115" t="s">
        <v>219</v>
      </c>
      <c r="D16" s="115" t="s">
        <v>195</v>
      </c>
      <c r="E16" s="115" t="str">
        <f t="shared" si="1"/>
        <v>BEER:Karlsberg:Grab Some Food Out</v>
      </c>
      <c r="F16" s="116">
        <v>-0.19160479890016899</v>
      </c>
      <c r="G16" s="118" t="s">
        <v>238</v>
      </c>
      <c r="J16" s="115" t="s">
        <v>224</v>
      </c>
      <c r="K16" s="115" t="s">
        <v>227</v>
      </c>
      <c r="L16" s="115">
        <f t="shared" si="0"/>
        <v>0</v>
      </c>
      <c r="N16" s="84">
        <f t="shared" si="3"/>
        <v>8</v>
      </c>
      <c r="O16" s="84" t="e">
        <f t="shared" si="2"/>
        <v>#N/A</v>
      </c>
    </row>
    <row r="17" spans="2:15">
      <c r="B17" s="115" t="s">
        <v>218</v>
      </c>
      <c r="C17" s="115" t="s">
        <v>219</v>
      </c>
      <c r="D17" s="115" t="s">
        <v>196</v>
      </c>
      <c r="E17" s="115" t="str">
        <f t="shared" si="1"/>
        <v>BEER:Karlsberg:Usual Meal Accompaniment @ Home</v>
      </c>
      <c r="F17" s="116">
        <v>5.2940272418791701E-3</v>
      </c>
      <c r="G17" s="118" t="s">
        <v>238</v>
      </c>
      <c r="H17" s="94" t="s">
        <v>242</v>
      </c>
      <c r="J17" s="115" t="s">
        <v>224</v>
      </c>
      <c r="K17" s="115" t="s">
        <v>228</v>
      </c>
      <c r="L17" s="115">
        <f t="shared" si="0"/>
        <v>0</v>
      </c>
      <c r="N17" s="84">
        <f t="shared" si="3"/>
        <v>9</v>
      </c>
      <c r="O17" s="84" t="e">
        <f t="shared" si="2"/>
        <v>#N/A</v>
      </c>
    </row>
    <row r="18" spans="2:15">
      <c r="B18" s="115" t="s">
        <v>218</v>
      </c>
      <c r="C18" s="115" t="s">
        <v>219</v>
      </c>
      <c r="D18" s="115" t="s">
        <v>197</v>
      </c>
      <c r="E18" s="115" t="str">
        <f t="shared" si="1"/>
        <v>BEER:Karlsberg:Meal With Friends At Home</v>
      </c>
      <c r="F18" s="116">
        <v>-0.161756618931958</v>
      </c>
      <c r="G18" s="118" t="s">
        <v>238</v>
      </c>
      <c r="H18" s="84">
        <f>COUNTIF(J9:J21,H15)</f>
        <v>3</v>
      </c>
      <c r="J18" s="115" t="s">
        <v>224</v>
      </c>
      <c r="K18" s="115" t="s">
        <v>229</v>
      </c>
      <c r="L18" s="115">
        <f t="shared" si="0"/>
        <v>0</v>
      </c>
      <c r="N18" s="84">
        <f t="shared" si="3"/>
        <v>10</v>
      </c>
      <c r="O18" s="84" t="e">
        <f t="shared" si="2"/>
        <v>#N/A</v>
      </c>
    </row>
    <row r="19" spans="2:15">
      <c r="B19" s="115" t="s">
        <v>218</v>
      </c>
      <c r="C19" s="115" t="s">
        <v>219</v>
      </c>
      <c r="D19" s="115" t="s">
        <v>198</v>
      </c>
      <c r="E19" s="115" t="str">
        <f t="shared" si="1"/>
        <v>BEER:Karlsberg:Lively Night Out With Friends</v>
      </c>
      <c r="F19" s="116">
        <v>5.1462493913448301E-2</v>
      </c>
      <c r="G19" s="118" t="s">
        <v>238</v>
      </c>
      <c r="J19" s="115" t="s">
        <v>230</v>
      </c>
      <c r="K19" s="115" t="s">
        <v>231</v>
      </c>
      <c r="L19" s="115">
        <f t="shared" si="0"/>
        <v>1</v>
      </c>
      <c r="N19" s="84">
        <f t="shared" si="3"/>
        <v>11</v>
      </c>
      <c r="O19" s="84" t="e">
        <f t="shared" si="2"/>
        <v>#N/A</v>
      </c>
    </row>
    <row r="20" spans="2:15">
      <c r="B20" s="115" t="s">
        <v>218</v>
      </c>
      <c r="C20" s="115" t="s">
        <v>219</v>
      </c>
      <c r="D20" s="115" t="s">
        <v>199</v>
      </c>
      <c r="E20" s="115" t="str">
        <f t="shared" si="1"/>
        <v>BEER:Karlsberg:Lively Gathering At Home</v>
      </c>
      <c r="F20" s="116">
        <v>-3.43192464263984E-2</v>
      </c>
      <c r="G20" s="118" t="s">
        <v>238</v>
      </c>
      <c r="H20" s="94" t="s">
        <v>247</v>
      </c>
      <c r="J20" s="115" t="s">
        <v>230</v>
      </c>
      <c r="K20" s="115" t="s">
        <v>232</v>
      </c>
      <c r="L20" s="115">
        <f t="shared" si="0"/>
        <v>2</v>
      </c>
      <c r="N20" t="s">
        <v>244</v>
      </c>
    </row>
    <row r="21" spans="2:15">
      <c r="B21" s="115" t="s">
        <v>218</v>
      </c>
      <c r="C21" s="115" t="s">
        <v>220</v>
      </c>
      <c r="D21" s="115" t="s">
        <v>188</v>
      </c>
      <c r="E21" s="115" t="str">
        <f t="shared" si="1"/>
        <v>BEER:Kilkenny:Usual At The Bar</v>
      </c>
      <c r="F21" s="116">
        <v>-6.5347463035733605E-2</v>
      </c>
      <c r="G21" s="118" t="s">
        <v>238</v>
      </c>
      <c r="H21" s="84">
        <v>4</v>
      </c>
      <c r="J21" s="115" t="s">
        <v>230</v>
      </c>
      <c r="K21" s="115" t="s">
        <v>233</v>
      </c>
      <c r="L21" s="115">
        <f t="shared" si="0"/>
        <v>3</v>
      </c>
      <c r="N21" s="16" t="s">
        <v>245</v>
      </c>
    </row>
    <row r="22" spans="2:15">
      <c r="B22" s="115" t="s">
        <v>218</v>
      </c>
      <c r="C22" s="115" t="s">
        <v>220</v>
      </c>
      <c r="D22" s="115" t="s">
        <v>189</v>
      </c>
      <c r="E22" s="115" t="str">
        <f t="shared" si="1"/>
        <v>BEER:Kilkenny:Usual Choice At Home</v>
      </c>
      <c r="F22" s="116">
        <v>-0.196466020373705</v>
      </c>
      <c r="G22" s="118" t="s">
        <v>238</v>
      </c>
      <c r="H22" s="84" t="e">
        <f>INDEX($O$9:$O$19,H21)</f>
        <v>#N/A</v>
      </c>
    </row>
    <row r="23" spans="2:15">
      <c r="B23" s="115" t="s">
        <v>218</v>
      </c>
      <c r="C23" s="115" t="s">
        <v>220</v>
      </c>
      <c r="D23" s="115" t="s">
        <v>190</v>
      </c>
      <c r="E23" s="115" t="str">
        <f t="shared" si="1"/>
        <v>BEER:Kilkenny:Out to Savour (&amp; Appreciate)</v>
      </c>
      <c r="F23" s="116">
        <v>-0.148669181659143</v>
      </c>
      <c r="G23" s="118" t="s">
        <v>238</v>
      </c>
    </row>
    <row r="24" spans="2:15">
      <c r="B24" s="115" t="s">
        <v>218</v>
      </c>
      <c r="C24" s="115" t="s">
        <v>220</v>
      </c>
      <c r="D24" s="115" t="s">
        <v>191</v>
      </c>
      <c r="E24" s="115" t="str">
        <f t="shared" si="1"/>
        <v>BEER:Kilkenny:Indulgent Relax At Home</v>
      </c>
      <c r="F24" s="116">
        <v>-0.18280476772732601</v>
      </c>
      <c r="G24" s="118" t="s">
        <v>238</v>
      </c>
      <c r="H24" s="31" t="s">
        <v>243</v>
      </c>
      <c r="I24" s="32"/>
      <c r="J24" s="32"/>
      <c r="K24" s="32"/>
      <c r="L24" s="32"/>
      <c r="M24" s="32"/>
      <c r="N24" s="32"/>
      <c r="O24" s="32"/>
    </row>
    <row r="25" spans="2:15">
      <c r="B25" s="115" t="s">
        <v>218</v>
      </c>
      <c r="C25" s="115" t="s">
        <v>220</v>
      </c>
      <c r="D25" s="115" t="s">
        <v>192</v>
      </c>
      <c r="E25" s="115" t="str">
        <f t="shared" si="1"/>
        <v>BEER:Kilkenny:Out To Switch Off and Catch Up</v>
      </c>
      <c r="F25" s="116">
        <v>-0.120307686404077</v>
      </c>
      <c r="G25" s="118" t="s">
        <v>238</v>
      </c>
    </row>
    <row r="26" spans="2:15">
      <c r="B26" s="115" t="s">
        <v>218</v>
      </c>
      <c r="C26" s="115" t="s">
        <v>220</v>
      </c>
      <c r="D26" s="115" t="s">
        <v>193</v>
      </c>
      <c r="E26" s="115" t="str">
        <f t="shared" si="1"/>
        <v>BEER:Kilkenny:Casual Hangout At Home</v>
      </c>
      <c r="F26" s="116">
        <v>-3.14800464446435E-2</v>
      </c>
      <c r="G26" s="118" t="s">
        <v>238</v>
      </c>
    </row>
    <row r="27" spans="2:15">
      <c r="B27" s="115" t="s">
        <v>218</v>
      </c>
      <c r="C27" s="115" t="s">
        <v>220</v>
      </c>
      <c r="D27" s="115" t="s">
        <v>194</v>
      </c>
      <c r="E27" s="115" t="str">
        <f t="shared" si="1"/>
        <v>BEER:Kilkenny:Planned Meal Out</v>
      </c>
      <c r="F27" s="116">
        <v>0.199894889914392</v>
      </c>
      <c r="G27" s="118" t="s">
        <v>238</v>
      </c>
      <c r="H27" s="2" t="s">
        <v>234</v>
      </c>
    </row>
    <row r="28" spans="2:15">
      <c r="B28" s="115" t="s">
        <v>218</v>
      </c>
      <c r="C28" s="115" t="s">
        <v>220</v>
      </c>
      <c r="D28" s="115" t="s">
        <v>195</v>
      </c>
      <c r="E28" s="115" t="str">
        <f t="shared" si="1"/>
        <v>BEER:Kilkenny:Grab Some Food Out</v>
      </c>
      <c r="F28" s="116">
        <v>0.166419523557991</v>
      </c>
      <c r="G28" s="118" t="s">
        <v>238</v>
      </c>
      <c r="I28" t="s">
        <v>240</v>
      </c>
    </row>
    <row r="29" spans="2:15">
      <c r="B29" s="115" t="s">
        <v>218</v>
      </c>
      <c r="C29" s="115" t="s">
        <v>220</v>
      </c>
      <c r="D29" s="115" t="s">
        <v>196</v>
      </c>
      <c r="E29" s="115" t="str">
        <f t="shared" si="1"/>
        <v>BEER:Kilkenny:Usual Meal Accompaniment @ Home</v>
      </c>
      <c r="F29" s="116">
        <v>-9.3392534542420507E-3</v>
      </c>
      <c r="G29" s="118" t="s">
        <v>238</v>
      </c>
    </row>
    <row r="30" spans="2:15">
      <c r="B30" s="115" t="s">
        <v>218</v>
      </c>
      <c r="C30" s="115" t="s">
        <v>220</v>
      </c>
      <c r="D30" s="115" t="s">
        <v>197</v>
      </c>
      <c r="E30" s="115" t="str">
        <f t="shared" si="1"/>
        <v>BEER:Kilkenny:Meal With Friends At Home</v>
      </c>
      <c r="F30" s="116">
        <v>1.56148898973894E-2</v>
      </c>
      <c r="G30" s="118" t="s">
        <v>238</v>
      </c>
      <c r="H30" s="2" t="s">
        <v>235</v>
      </c>
    </row>
    <row r="31" spans="2:15">
      <c r="B31" s="115" t="s">
        <v>218</v>
      </c>
      <c r="C31" s="115" t="s">
        <v>220</v>
      </c>
      <c r="D31" s="115" t="s">
        <v>198</v>
      </c>
      <c r="E31" s="115" t="str">
        <f t="shared" si="1"/>
        <v>BEER:Kilkenny:Lively Night Out With Friends</v>
      </c>
      <c r="F31" s="116">
        <v>0.170325869876151</v>
      </c>
      <c r="G31" s="118" t="s">
        <v>238</v>
      </c>
      <c r="I31" t="s">
        <v>241</v>
      </c>
    </row>
    <row r="32" spans="2:15">
      <c r="B32" s="115" t="s">
        <v>218</v>
      </c>
      <c r="C32" s="115" t="s">
        <v>220</v>
      </c>
      <c r="D32" s="115" t="s">
        <v>199</v>
      </c>
      <c r="E32" s="115" t="str">
        <f t="shared" si="1"/>
        <v>BEER:Kilkenny:Lively Gathering At Home</v>
      </c>
      <c r="F32" s="116">
        <v>0.14517393341329299</v>
      </c>
      <c r="G32" s="118" t="s">
        <v>238</v>
      </c>
      <c r="I32" s="120" t="e">
        <f>"Report : "&amp;H15&amp;" : "&amp;H22</f>
        <v>#N/A</v>
      </c>
    </row>
    <row r="33" spans="2:11">
      <c r="B33" s="115" t="s">
        <v>218</v>
      </c>
      <c r="C33" s="115" t="s">
        <v>221</v>
      </c>
      <c r="D33" s="115" t="s">
        <v>188</v>
      </c>
      <c r="E33" s="115" t="str">
        <f t="shared" si="1"/>
        <v>BEER:Koenig:Usual At The Bar</v>
      </c>
      <c r="F33" s="116">
        <v>1.54375160841547E-3</v>
      </c>
      <c r="G33" s="118" t="s">
        <v>238</v>
      </c>
      <c r="I33" s="115" t="s">
        <v>209</v>
      </c>
      <c r="J33" s="84" t="s">
        <v>185</v>
      </c>
      <c r="K33" s="106" t="s">
        <v>208</v>
      </c>
    </row>
    <row r="34" spans="2:11">
      <c r="B34" s="115" t="s">
        <v>218</v>
      </c>
      <c r="C34" s="115" t="s">
        <v>221</v>
      </c>
      <c r="D34" s="115" t="s">
        <v>189</v>
      </c>
      <c r="E34" s="115" t="str">
        <f t="shared" si="1"/>
        <v>BEER:Koenig:Usual Choice At Home</v>
      </c>
      <c r="F34" s="116">
        <v>8.9897312516836903E-3</v>
      </c>
      <c r="G34" s="118" t="s">
        <v>238</v>
      </c>
      <c r="I34" s="115" t="s">
        <v>188</v>
      </c>
      <c r="J34" s="116" t="e">
        <f t="shared" ref="J34:J45" si="4">INDEX(F:F,K34)</f>
        <v>#N/A</v>
      </c>
      <c r="K34" s="106" t="e">
        <f t="shared" ref="K34:K45" si="5">MATCH($H$15&amp;":"&amp;$H$22&amp;":"&amp;I34,$E:$E,0)</f>
        <v>#N/A</v>
      </c>
    </row>
    <row r="35" spans="2:11">
      <c r="B35" s="115" t="s">
        <v>218</v>
      </c>
      <c r="C35" s="115" t="s">
        <v>221</v>
      </c>
      <c r="D35" s="115" t="s">
        <v>190</v>
      </c>
      <c r="E35" s="115" t="str">
        <f t="shared" si="1"/>
        <v>BEER:Koenig:Out to Savour (&amp; Appreciate)</v>
      </c>
      <c r="F35" s="116">
        <v>-9.1077986061684907E-2</v>
      </c>
      <c r="G35" s="118" t="s">
        <v>238</v>
      </c>
      <c r="I35" s="115" t="s">
        <v>189</v>
      </c>
      <c r="J35" s="116" t="e">
        <f t="shared" si="4"/>
        <v>#N/A</v>
      </c>
      <c r="K35" s="106" t="e">
        <f t="shared" si="5"/>
        <v>#N/A</v>
      </c>
    </row>
    <row r="36" spans="2:11">
      <c r="B36" s="115" t="s">
        <v>218</v>
      </c>
      <c r="C36" s="115" t="s">
        <v>221</v>
      </c>
      <c r="D36" s="115" t="s">
        <v>191</v>
      </c>
      <c r="E36" s="115" t="str">
        <f t="shared" si="1"/>
        <v>BEER:Koenig:Indulgent Relax At Home</v>
      </c>
      <c r="F36" s="116">
        <v>-7.8659579781607397E-2</v>
      </c>
      <c r="G36" s="118" t="s">
        <v>238</v>
      </c>
      <c r="I36" s="115" t="s">
        <v>190</v>
      </c>
      <c r="J36" s="116" t="e">
        <f t="shared" si="4"/>
        <v>#N/A</v>
      </c>
      <c r="K36" s="106" t="e">
        <f t="shared" si="5"/>
        <v>#N/A</v>
      </c>
    </row>
    <row r="37" spans="2:11">
      <c r="B37" s="115" t="s">
        <v>218</v>
      </c>
      <c r="C37" s="115" t="s">
        <v>221</v>
      </c>
      <c r="D37" s="115" t="s">
        <v>192</v>
      </c>
      <c r="E37" s="115" t="str">
        <f t="shared" si="1"/>
        <v>BEER:Koenig:Out To Switch Off and Catch Up</v>
      </c>
      <c r="F37" s="116">
        <v>-0.172296107784395</v>
      </c>
      <c r="G37" s="118" t="s">
        <v>238</v>
      </c>
      <c r="I37" s="115" t="s">
        <v>191</v>
      </c>
      <c r="J37" s="116" t="e">
        <f t="shared" si="4"/>
        <v>#N/A</v>
      </c>
      <c r="K37" s="106" t="e">
        <f t="shared" si="5"/>
        <v>#N/A</v>
      </c>
    </row>
    <row r="38" spans="2:11">
      <c r="B38" s="115" t="s">
        <v>218</v>
      </c>
      <c r="C38" s="115" t="s">
        <v>221</v>
      </c>
      <c r="D38" s="115" t="s">
        <v>193</v>
      </c>
      <c r="E38" s="115" t="str">
        <f t="shared" si="1"/>
        <v>BEER:Koenig:Casual Hangout At Home</v>
      </c>
      <c r="F38" s="116">
        <v>-0.14922566739665</v>
      </c>
      <c r="G38" s="118" t="s">
        <v>238</v>
      </c>
      <c r="I38" s="115" t="s">
        <v>192</v>
      </c>
      <c r="J38" s="116" t="e">
        <f t="shared" si="4"/>
        <v>#N/A</v>
      </c>
      <c r="K38" s="106" t="e">
        <f t="shared" si="5"/>
        <v>#N/A</v>
      </c>
    </row>
    <row r="39" spans="2:11">
      <c r="B39" s="115" t="s">
        <v>218</v>
      </c>
      <c r="C39" s="115" t="s">
        <v>221</v>
      </c>
      <c r="D39" s="115" t="s">
        <v>194</v>
      </c>
      <c r="E39" s="115" t="str">
        <f t="shared" si="1"/>
        <v>BEER:Koenig:Planned Meal Out</v>
      </c>
      <c r="F39" s="116">
        <v>0.15272997565832699</v>
      </c>
      <c r="G39" s="118" t="s">
        <v>238</v>
      </c>
      <c r="I39" s="115" t="s">
        <v>193</v>
      </c>
      <c r="J39" s="116" t="e">
        <f t="shared" si="4"/>
        <v>#N/A</v>
      </c>
      <c r="K39" s="106" t="e">
        <f t="shared" si="5"/>
        <v>#N/A</v>
      </c>
    </row>
    <row r="40" spans="2:11">
      <c r="B40" s="115" t="s">
        <v>218</v>
      </c>
      <c r="C40" s="115" t="s">
        <v>221</v>
      </c>
      <c r="D40" s="115" t="s">
        <v>195</v>
      </c>
      <c r="E40" s="115" t="str">
        <f t="shared" si="1"/>
        <v>BEER:Koenig:Grab Some Food Out</v>
      </c>
      <c r="F40" s="116">
        <v>0.16502554535650199</v>
      </c>
      <c r="G40" s="118" t="s">
        <v>238</v>
      </c>
      <c r="I40" s="115" t="s">
        <v>194</v>
      </c>
      <c r="J40" s="116" t="e">
        <f t="shared" si="4"/>
        <v>#N/A</v>
      </c>
      <c r="K40" s="106" t="e">
        <f t="shared" si="5"/>
        <v>#N/A</v>
      </c>
    </row>
    <row r="41" spans="2:11">
      <c r="B41" s="115" t="s">
        <v>218</v>
      </c>
      <c r="C41" s="115" t="s">
        <v>221</v>
      </c>
      <c r="D41" s="115" t="s">
        <v>196</v>
      </c>
      <c r="E41" s="115" t="str">
        <f t="shared" si="1"/>
        <v>BEER:Koenig:Usual Meal Accompaniment @ Home</v>
      </c>
      <c r="F41" s="116">
        <v>0.13520040862226601</v>
      </c>
      <c r="G41" s="118" t="s">
        <v>238</v>
      </c>
      <c r="I41" s="115" t="s">
        <v>195</v>
      </c>
      <c r="J41" s="116" t="e">
        <f t="shared" si="4"/>
        <v>#N/A</v>
      </c>
      <c r="K41" s="106" t="e">
        <f t="shared" si="5"/>
        <v>#N/A</v>
      </c>
    </row>
    <row r="42" spans="2:11">
      <c r="B42" s="115" t="s">
        <v>218</v>
      </c>
      <c r="C42" s="115" t="s">
        <v>221</v>
      </c>
      <c r="D42" s="115" t="s">
        <v>197</v>
      </c>
      <c r="E42" s="115" t="str">
        <f t="shared" si="1"/>
        <v>BEER:Koenig:Meal With Friends At Home</v>
      </c>
      <c r="F42" s="116">
        <v>5.3994871887494203E-2</v>
      </c>
      <c r="I42" s="115" t="s">
        <v>196</v>
      </c>
      <c r="J42" s="116" t="e">
        <f t="shared" si="4"/>
        <v>#N/A</v>
      </c>
      <c r="K42" s="106" t="e">
        <f t="shared" si="5"/>
        <v>#N/A</v>
      </c>
    </row>
    <row r="43" spans="2:11">
      <c r="B43" s="115" t="s">
        <v>218</v>
      </c>
      <c r="C43" s="115" t="s">
        <v>221</v>
      </c>
      <c r="D43" s="115" t="s">
        <v>198</v>
      </c>
      <c r="E43" s="115" t="str">
        <f t="shared" si="1"/>
        <v>BEER:Koenig:Lively Night Out With Friends</v>
      </c>
      <c r="F43" s="116">
        <v>-0.12580520594380401</v>
      </c>
      <c r="I43" s="115" t="s">
        <v>197</v>
      </c>
      <c r="J43" s="116" t="e">
        <f t="shared" si="4"/>
        <v>#N/A</v>
      </c>
      <c r="K43" s="106" t="e">
        <f t="shared" si="5"/>
        <v>#N/A</v>
      </c>
    </row>
    <row r="44" spans="2:11">
      <c r="B44" s="115" t="s">
        <v>218</v>
      </c>
      <c r="C44" s="115" t="s">
        <v>221</v>
      </c>
      <c r="D44" s="115" t="s">
        <v>199</v>
      </c>
      <c r="E44" s="115" t="str">
        <f t="shared" si="1"/>
        <v>BEER:Koenig:Lively Gathering At Home</v>
      </c>
      <c r="F44" s="116">
        <v>-4.1026334870196801E-2</v>
      </c>
      <c r="I44" s="115" t="s">
        <v>198</v>
      </c>
      <c r="J44" s="116" t="e">
        <f t="shared" si="4"/>
        <v>#N/A</v>
      </c>
      <c r="K44" s="106" t="e">
        <f t="shared" si="5"/>
        <v>#N/A</v>
      </c>
    </row>
    <row r="45" spans="2:11">
      <c r="B45" s="115" t="s">
        <v>218</v>
      </c>
      <c r="C45" s="115" t="s">
        <v>222</v>
      </c>
      <c r="D45" s="115" t="s">
        <v>188</v>
      </c>
      <c r="E45" s="115" t="str">
        <f t="shared" si="1"/>
        <v>BEER:Koestritzer:Usual At The Bar</v>
      </c>
      <c r="F45" s="116">
        <v>-2.97272213148056E-2</v>
      </c>
      <c r="I45" s="115" t="s">
        <v>199</v>
      </c>
      <c r="J45" s="116" t="e">
        <f t="shared" si="4"/>
        <v>#N/A</v>
      </c>
      <c r="K45" s="106" t="e">
        <f t="shared" si="5"/>
        <v>#N/A</v>
      </c>
    </row>
    <row r="46" spans="2:11">
      <c r="B46" s="115" t="s">
        <v>218</v>
      </c>
      <c r="C46" s="115" t="s">
        <v>222</v>
      </c>
      <c r="D46" s="115" t="s">
        <v>189</v>
      </c>
      <c r="E46" s="115" t="str">
        <f t="shared" si="1"/>
        <v>BEER:Koestritzer:Usual Choice At Home</v>
      </c>
      <c r="F46" s="116">
        <v>0.220422337277247</v>
      </c>
    </row>
    <row r="47" spans="2:11">
      <c r="B47" s="115" t="s">
        <v>218</v>
      </c>
      <c r="C47" s="115" t="s">
        <v>222</v>
      </c>
      <c r="D47" s="115" t="s">
        <v>190</v>
      </c>
      <c r="E47" s="115" t="str">
        <f t="shared" si="1"/>
        <v>BEER:Koestritzer:Out to Savour (&amp; Appreciate)</v>
      </c>
      <c r="F47" s="116">
        <v>-0.119408663713295</v>
      </c>
      <c r="I47" s="105"/>
    </row>
    <row r="48" spans="2:11">
      <c r="B48" s="115" t="s">
        <v>218</v>
      </c>
      <c r="C48" s="115" t="s">
        <v>222</v>
      </c>
      <c r="D48" s="115" t="s">
        <v>191</v>
      </c>
      <c r="E48" s="115" t="str">
        <f t="shared" si="1"/>
        <v>BEER:Koestritzer:Indulgent Relax At Home</v>
      </c>
      <c r="F48" s="116">
        <v>0.25928588335795899</v>
      </c>
    </row>
    <row r="49" spans="2:6">
      <c r="B49" s="115" t="s">
        <v>218</v>
      </c>
      <c r="C49" s="115" t="s">
        <v>222</v>
      </c>
      <c r="D49" s="115" t="s">
        <v>192</v>
      </c>
      <c r="E49" s="115" t="str">
        <f t="shared" si="1"/>
        <v>BEER:Koestritzer:Out To Switch Off and Catch Up</v>
      </c>
      <c r="F49" s="116">
        <v>-9.6037609158186293E-2</v>
      </c>
    </row>
    <row r="50" spans="2:6">
      <c r="B50" s="115" t="s">
        <v>218</v>
      </c>
      <c r="C50" s="115" t="s">
        <v>222</v>
      </c>
      <c r="D50" s="115" t="s">
        <v>193</v>
      </c>
      <c r="E50" s="115" t="str">
        <f t="shared" si="1"/>
        <v>BEER:Koestritzer:Casual Hangout At Home</v>
      </c>
      <c r="F50" s="116">
        <v>-0.218166323861085</v>
      </c>
    </row>
    <row r="51" spans="2:6">
      <c r="B51" s="115" t="s">
        <v>218</v>
      </c>
      <c r="C51" s="115" t="s">
        <v>222</v>
      </c>
      <c r="D51" s="115" t="s">
        <v>194</v>
      </c>
      <c r="E51" s="115" t="str">
        <f t="shared" si="1"/>
        <v>BEER:Koestritzer:Planned Meal Out</v>
      </c>
      <c r="F51" s="116">
        <v>-2.2033216156254801E-3</v>
      </c>
    </row>
    <row r="52" spans="2:6">
      <c r="B52" s="115" t="s">
        <v>218</v>
      </c>
      <c r="C52" s="115" t="s">
        <v>222</v>
      </c>
      <c r="D52" s="115" t="s">
        <v>195</v>
      </c>
      <c r="E52" s="115" t="str">
        <f t="shared" si="1"/>
        <v>BEER:Koestritzer:Grab Some Food Out</v>
      </c>
      <c r="F52" s="116">
        <v>0.12198901187611901</v>
      </c>
    </row>
    <row r="53" spans="2:6">
      <c r="B53" s="115" t="s">
        <v>218</v>
      </c>
      <c r="C53" s="115" t="s">
        <v>222</v>
      </c>
      <c r="D53" s="115" t="s">
        <v>196</v>
      </c>
      <c r="E53" s="115" t="str">
        <f t="shared" si="1"/>
        <v>BEER:Koestritzer:Usual Meal Accompaniment @ Home</v>
      </c>
      <c r="F53" s="116">
        <v>0.31352413752977898</v>
      </c>
    </row>
    <row r="54" spans="2:6">
      <c r="B54" s="115" t="s">
        <v>218</v>
      </c>
      <c r="C54" s="115" t="s">
        <v>222</v>
      </c>
      <c r="D54" s="115" t="s">
        <v>197</v>
      </c>
      <c r="E54" s="115" t="str">
        <f t="shared" si="1"/>
        <v>BEER:Koestritzer:Meal With Friends At Home</v>
      </c>
      <c r="F54" s="116">
        <v>-8.5006585206585106E-2</v>
      </c>
    </row>
    <row r="55" spans="2:6">
      <c r="B55" s="115" t="s">
        <v>218</v>
      </c>
      <c r="C55" s="115" t="s">
        <v>222</v>
      </c>
      <c r="D55" s="115" t="s">
        <v>198</v>
      </c>
      <c r="E55" s="115" t="str">
        <f t="shared" si="1"/>
        <v>BEER:Koestritzer:Lively Night Out With Friends</v>
      </c>
      <c r="F55" s="116">
        <v>-0.33185603385217699</v>
      </c>
    </row>
    <row r="56" spans="2:6">
      <c r="B56" s="115" t="s">
        <v>218</v>
      </c>
      <c r="C56" s="115" t="s">
        <v>222</v>
      </c>
      <c r="D56" s="115" t="s">
        <v>199</v>
      </c>
      <c r="E56" s="115" t="str">
        <f t="shared" si="1"/>
        <v>BEER:Koestritzer:Lively Gathering At Home</v>
      </c>
      <c r="F56" s="116">
        <v>-0.18984751916765299</v>
      </c>
    </row>
    <row r="57" spans="2:6">
      <c r="B57" s="115" t="s">
        <v>218</v>
      </c>
      <c r="C57" s="115" t="s">
        <v>223</v>
      </c>
      <c r="D57" s="115" t="s">
        <v>188</v>
      </c>
      <c r="E57" s="115" t="str">
        <f t="shared" si="1"/>
        <v>BEER:Krombacher:Usual At The Bar</v>
      </c>
      <c r="F57" s="116">
        <v>1.66754352172898E-2</v>
      </c>
    </row>
    <row r="58" spans="2:6">
      <c r="B58" s="115" t="s">
        <v>218</v>
      </c>
      <c r="C58" s="115" t="s">
        <v>223</v>
      </c>
      <c r="D58" s="115" t="s">
        <v>189</v>
      </c>
      <c r="E58" s="115" t="str">
        <f t="shared" si="1"/>
        <v>BEER:Krombacher:Usual Choice At Home</v>
      </c>
      <c r="F58" s="116">
        <v>0.131333169233251</v>
      </c>
    </row>
    <row r="59" spans="2:6">
      <c r="B59" s="115" t="s">
        <v>218</v>
      </c>
      <c r="C59" s="115" t="s">
        <v>223</v>
      </c>
      <c r="D59" s="115" t="s">
        <v>190</v>
      </c>
      <c r="E59" s="115" t="str">
        <f t="shared" si="1"/>
        <v>BEER:Krombacher:Out to Savour (&amp; Appreciate)</v>
      </c>
      <c r="F59" s="116">
        <v>0.18228378116617699</v>
      </c>
    </row>
    <row r="60" spans="2:6">
      <c r="B60" s="115" t="s">
        <v>218</v>
      </c>
      <c r="C60" s="115" t="s">
        <v>223</v>
      </c>
      <c r="D60" s="115" t="s">
        <v>191</v>
      </c>
      <c r="E60" s="115" t="str">
        <f t="shared" si="1"/>
        <v>BEER:Krombacher:Indulgent Relax At Home</v>
      </c>
      <c r="F60" s="116">
        <v>0.144689358994053</v>
      </c>
    </row>
    <row r="61" spans="2:6">
      <c r="B61" s="115" t="s">
        <v>218</v>
      </c>
      <c r="C61" s="115" t="s">
        <v>223</v>
      </c>
      <c r="D61" s="115" t="s">
        <v>192</v>
      </c>
      <c r="E61" s="115" t="str">
        <f t="shared" si="1"/>
        <v>BEER:Krombacher:Out To Switch Off and Catch Up</v>
      </c>
      <c r="F61" s="116">
        <v>0.102113659269188</v>
      </c>
    </row>
    <row r="62" spans="2:6">
      <c r="B62" s="115" t="s">
        <v>218</v>
      </c>
      <c r="C62" s="115" t="s">
        <v>223</v>
      </c>
      <c r="D62" s="115" t="s">
        <v>193</v>
      </c>
      <c r="E62" s="115" t="str">
        <f t="shared" si="1"/>
        <v>BEER:Krombacher:Casual Hangout At Home</v>
      </c>
      <c r="F62" s="116">
        <v>0.110147258789926</v>
      </c>
    </row>
    <row r="63" spans="2:6">
      <c r="B63" s="115" t="s">
        <v>218</v>
      </c>
      <c r="C63" s="115" t="s">
        <v>223</v>
      </c>
      <c r="D63" s="115" t="s">
        <v>194</v>
      </c>
      <c r="E63" s="115" t="str">
        <f t="shared" si="1"/>
        <v>BEER:Krombacher:Planned Meal Out</v>
      </c>
      <c r="F63" s="116">
        <v>-0.207540962238938</v>
      </c>
    </row>
    <row r="64" spans="2:6">
      <c r="B64" s="115" t="s">
        <v>218</v>
      </c>
      <c r="C64" s="115" t="s">
        <v>223</v>
      </c>
      <c r="D64" s="115" t="s">
        <v>195</v>
      </c>
      <c r="E64" s="115" t="str">
        <f t="shared" si="1"/>
        <v>BEER:Krombacher:Grab Some Food Out</v>
      </c>
      <c r="F64" s="116">
        <v>-0.20733457488684401</v>
      </c>
    </row>
    <row r="65" spans="2:6">
      <c r="B65" s="115" t="s">
        <v>218</v>
      </c>
      <c r="C65" s="115" t="s">
        <v>223</v>
      </c>
      <c r="D65" s="115" t="s">
        <v>196</v>
      </c>
      <c r="E65" s="115" t="str">
        <f t="shared" si="1"/>
        <v>BEER:Krombacher:Usual Meal Accompaniment @ Home</v>
      </c>
      <c r="F65" s="116">
        <v>-1.8852117824872401E-2</v>
      </c>
    </row>
    <row r="66" spans="2:6">
      <c r="B66" s="115" t="s">
        <v>218</v>
      </c>
      <c r="C66" s="115" t="s">
        <v>223</v>
      </c>
      <c r="D66" s="115" t="s">
        <v>197</v>
      </c>
      <c r="E66" s="115" t="str">
        <f t="shared" si="1"/>
        <v>BEER:Krombacher:Meal With Friends At Home</v>
      </c>
      <c r="F66" s="116">
        <v>4.8054817515055803E-2</v>
      </c>
    </row>
    <row r="67" spans="2:6">
      <c r="B67" s="115" t="s">
        <v>218</v>
      </c>
      <c r="C67" s="115" t="s">
        <v>223</v>
      </c>
      <c r="D67" s="115" t="s">
        <v>198</v>
      </c>
      <c r="E67" s="115" t="str">
        <f t="shared" si="1"/>
        <v>BEER:Krombacher:Lively Night Out With Friends</v>
      </c>
      <c r="F67" s="116">
        <v>-0.161363122260273</v>
      </c>
    </row>
    <row r="68" spans="2:6">
      <c r="B68" s="115" t="s">
        <v>218</v>
      </c>
      <c r="C68" s="115" t="s">
        <v>223</v>
      </c>
      <c r="D68" s="115" t="s">
        <v>199</v>
      </c>
      <c r="E68" s="115" t="str">
        <f t="shared" si="1"/>
        <v>BEER:Krombacher:Lively Gathering At Home</v>
      </c>
      <c r="F68" s="116">
        <v>-0.12601325598235399</v>
      </c>
    </row>
    <row r="69" spans="2:6">
      <c r="B69" s="115" t="s">
        <v>224</v>
      </c>
      <c r="C69" s="115" t="s">
        <v>225</v>
      </c>
      <c r="D69" s="115" t="s">
        <v>188</v>
      </c>
      <c r="E69" s="115" t="str">
        <f t="shared" si="1"/>
        <v>GIN:Beefeater:Usual At The Bar</v>
      </c>
      <c r="F69" s="116">
        <v>9.3206677418232506E-2</v>
      </c>
    </row>
    <row r="70" spans="2:6">
      <c r="B70" s="115" t="s">
        <v>224</v>
      </c>
      <c r="C70" s="115" t="s">
        <v>225</v>
      </c>
      <c r="D70" s="115" t="s">
        <v>189</v>
      </c>
      <c r="E70" s="115" t="str">
        <f t="shared" si="1"/>
        <v>GIN:Beefeater:Usual Choice At Home</v>
      </c>
      <c r="F70" s="116">
        <v>-4.4115550934554201E-2</v>
      </c>
    </row>
    <row r="71" spans="2:6">
      <c r="B71" s="115" t="s">
        <v>224</v>
      </c>
      <c r="C71" s="115" t="s">
        <v>225</v>
      </c>
      <c r="D71" s="115" t="s">
        <v>190</v>
      </c>
      <c r="E71" s="115" t="str">
        <f t="shared" si="1"/>
        <v>GIN:Beefeater:Out to Savour (&amp; Appreciate)</v>
      </c>
      <c r="F71" s="116">
        <v>-0.14439860540463201</v>
      </c>
    </row>
    <row r="72" spans="2:6">
      <c r="B72" s="115" t="s">
        <v>224</v>
      </c>
      <c r="C72" s="115" t="s">
        <v>225</v>
      </c>
      <c r="D72" s="115" t="s">
        <v>191</v>
      </c>
      <c r="E72" s="115" t="str">
        <f t="shared" si="1"/>
        <v>GIN:Beefeater:Indulgent Relax At Home</v>
      </c>
      <c r="F72" s="116">
        <v>-8.8489150873701503E-2</v>
      </c>
    </row>
    <row r="73" spans="2:6">
      <c r="B73" s="115" t="s">
        <v>224</v>
      </c>
      <c r="C73" s="115" t="s">
        <v>225</v>
      </c>
      <c r="D73" s="115" t="s">
        <v>192</v>
      </c>
      <c r="E73" s="115" t="str">
        <f t="shared" si="1"/>
        <v>GIN:Beefeater:Out To Switch Off and Catch Up</v>
      </c>
      <c r="F73" s="116">
        <v>-0.24697339488603401</v>
      </c>
    </row>
    <row r="74" spans="2:6">
      <c r="B74" s="115" t="s">
        <v>224</v>
      </c>
      <c r="C74" s="115" t="s">
        <v>225</v>
      </c>
      <c r="D74" s="115" t="s">
        <v>193</v>
      </c>
      <c r="E74" s="115" t="str">
        <f t="shared" ref="E74:E137" si="6">B74&amp;":"&amp;C74&amp;":"&amp;D74</f>
        <v>GIN:Beefeater:Casual Hangout At Home</v>
      </c>
      <c r="F74" s="116">
        <v>-0.17166141259208201</v>
      </c>
    </row>
    <row r="75" spans="2:6">
      <c r="B75" s="115" t="s">
        <v>224</v>
      </c>
      <c r="C75" s="115" t="s">
        <v>225</v>
      </c>
      <c r="D75" s="115" t="s">
        <v>194</v>
      </c>
      <c r="E75" s="115" t="str">
        <f t="shared" si="6"/>
        <v>GIN:Beefeater:Planned Meal Out</v>
      </c>
      <c r="F75" s="116">
        <v>0.29222111249586602</v>
      </c>
    </row>
    <row r="76" spans="2:6">
      <c r="B76" s="115" t="s">
        <v>224</v>
      </c>
      <c r="C76" s="115" t="s">
        <v>225</v>
      </c>
      <c r="D76" s="115" t="s">
        <v>195</v>
      </c>
      <c r="E76" s="115" t="str">
        <f t="shared" si="6"/>
        <v>GIN:Beefeater:Grab Some Food Out</v>
      </c>
      <c r="F76" s="116">
        <v>8.4823063217340594E-2</v>
      </c>
    </row>
    <row r="77" spans="2:6">
      <c r="B77" s="115" t="s">
        <v>224</v>
      </c>
      <c r="C77" s="115" t="s">
        <v>225</v>
      </c>
      <c r="D77" s="115" t="s">
        <v>196</v>
      </c>
      <c r="E77" s="115" t="str">
        <f t="shared" si="6"/>
        <v>GIN:Beefeater:Usual Meal Accompaniment @ Home</v>
      </c>
      <c r="F77" s="116">
        <v>-5.0838046212443803E-2</v>
      </c>
    </row>
    <row r="78" spans="2:6">
      <c r="B78" s="115" t="s">
        <v>224</v>
      </c>
      <c r="C78" s="115" t="s">
        <v>225</v>
      </c>
      <c r="D78" s="115" t="s">
        <v>197</v>
      </c>
      <c r="E78" s="115" t="str">
        <f t="shared" si="6"/>
        <v>GIN:Beefeater:Meal With Friends At Home</v>
      </c>
      <c r="F78" s="116">
        <v>1.42040675719183E-2</v>
      </c>
    </row>
    <row r="79" spans="2:6">
      <c r="B79" s="115" t="s">
        <v>224</v>
      </c>
      <c r="C79" s="115" t="s">
        <v>225</v>
      </c>
      <c r="D79" s="115" t="s">
        <v>198</v>
      </c>
      <c r="E79" s="115" t="str">
        <f t="shared" si="6"/>
        <v>GIN:Beefeater:Lively Night Out With Friends</v>
      </c>
      <c r="F79" s="116">
        <v>0.104185379869821</v>
      </c>
    </row>
    <row r="80" spans="2:6">
      <c r="B80" s="115" t="s">
        <v>224</v>
      </c>
      <c r="C80" s="115" t="s">
        <v>225</v>
      </c>
      <c r="D80" s="115" t="s">
        <v>199</v>
      </c>
      <c r="E80" s="115" t="str">
        <f t="shared" si="6"/>
        <v>GIN:Beefeater:Lively Gathering At Home</v>
      </c>
      <c r="F80" s="116">
        <v>0.114296349289202</v>
      </c>
    </row>
    <row r="81" spans="2:6">
      <c r="B81" s="115" t="s">
        <v>224</v>
      </c>
      <c r="C81" s="115" t="s">
        <v>226</v>
      </c>
      <c r="D81" s="115" t="s">
        <v>188</v>
      </c>
      <c r="E81" s="115" t="str">
        <f t="shared" si="6"/>
        <v>GIN:BolGenever:Usual At The Bar</v>
      </c>
      <c r="F81" s="116">
        <v>9.64080753295323E-2</v>
      </c>
    </row>
    <row r="82" spans="2:6">
      <c r="B82" s="115" t="s">
        <v>224</v>
      </c>
      <c r="C82" s="115" t="s">
        <v>226</v>
      </c>
      <c r="D82" s="115" t="s">
        <v>189</v>
      </c>
      <c r="E82" s="115" t="str">
        <f t="shared" si="6"/>
        <v>GIN:BolGenever:Usual Choice At Home</v>
      </c>
      <c r="F82" s="116">
        <v>-8.9968738680501495E-2</v>
      </c>
    </row>
    <row r="83" spans="2:6">
      <c r="B83" s="115" t="s">
        <v>224</v>
      </c>
      <c r="C83" s="115" t="s">
        <v>226</v>
      </c>
      <c r="D83" s="115" t="s">
        <v>190</v>
      </c>
      <c r="E83" s="115" t="str">
        <f t="shared" si="6"/>
        <v>GIN:BolGenever:Out to Savour (&amp; Appreciate)</v>
      </c>
      <c r="F83" s="116">
        <v>-0.43185386403923098</v>
      </c>
    </row>
    <row r="84" spans="2:6">
      <c r="B84" s="115" t="s">
        <v>224</v>
      </c>
      <c r="C84" s="115" t="s">
        <v>226</v>
      </c>
      <c r="D84" s="115" t="s">
        <v>191</v>
      </c>
      <c r="E84" s="115" t="str">
        <f t="shared" si="6"/>
        <v>GIN:BolGenever:Indulgent Relax At Home</v>
      </c>
      <c r="F84" s="116">
        <v>-0.11342191863078099</v>
      </c>
    </row>
    <row r="85" spans="2:6">
      <c r="B85" s="115" t="s">
        <v>224</v>
      </c>
      <c r="C85" s="115" t="s">
        <v>226</v>
      </c>
      <c r="D85" s="115" t="s">
        <v>192</v>
      </c>
      <c r="E85" s="115" t="str">
        <f t="shared" si="6"/>
        <v>GIN:BolGenever:Out To Switch Off and Catch Up</v>
      </c>
      <c r="F85" s="116">
        <v>-0.50372464649489601</v>
      </c>
    </row>
    <row r="86" spans="2:6">
      <c r="B86" s="115" t="s">
        <v>224</v>
      </c>
      <c r="C86" s="115" t="s">
        <v>226</v>
      </c>
      <c r="D86" s="115" t="s">
        <v>193</v>
      </c>
      <c r="E86" s="115" t="str">
        <f t="shared" si="6"/>
        <v>GIN:BolGenever:Casual Hangout At Home</v>
      </c>
      <c r="F86" s="116">
        <v>-0.39341316792352798</v>
      </c>
    </row>
    <row r="87" spans="2:6">
      <c r="B87" s="115" t="s">
        <v>224</v>
      </c>
      <c r="C87" s="115" t="s">
        <v>226</v>
      </c>
      <c r="D87" s="115" t="s">
        <v>194</v>
      </c>
      <c r="E87" s="115" t="str">
        <f t="shared" si="6"/>
        <v>GIN:BolGenever:Planned Meal Out</v>
      </c>
      <c r="F87" s="116">
        <v>0.61768039212449599</v>
      </c>
    </row>
    <row r="88" spans="2:6">
      <c r="B88" s="115" t="s">
        <v>224</v>
      </c>
      <c r="C88" s="115" t="s">
        <v>226</v>
      </c>
      <c r="D88" s="115" t="s">
        <v>195</v>
      </c>
      <c r="E88" s="115" t="str">
        <f t="shared" si="6"/>
        <v>GIN:BolGenever:Grab Some Food Out</v>
      </c>
      <c r="F88" s="116">
        <v>0.56258919160855103</v>
      </c>
    </row>
    <row r="89" spans="2:6">
      <c r="B89" s="115" t="s">
        <v>224</v>
      </c>
      <c r="C89" s="115" t="s">
        <v>226</v>
      </c>
      <c r="D89" s="115" t="s">
        <v>196</v>
      </c>
      <c r="E89" s="115" t="str">
        <f t="shared" si="6"/>
        <v>GIN:BolGenever:Usual Meal Accompaniment @ Home</v>
      </c>
      <c r="F89" s="116">
        <v>0.19585330941599299</v>
      </c>
    </row>
    <row r="90" spans="2:6">
      <c r="B90" s="115" t="s">
        <v>224</v>
      </c>
      <c r="C90" s="115" t="s">
        <v>226</v>
      </c>
      <c r="D90" s="115" t="s">
        <v>197</v>
      </c>
      <c r="E90" s="115" t="str">
        <f t="shared" si="6"/>
        <v>GIN:BolGenever:Meal With Friends At Home</v>
      </c>
      <c r="F90" s="116">
        <v>-0.14478095999229801</v>
      </c>
    </row>
    <row r="91" spans="2:6">
      <c r="B91" s="115" t="s">
        <v>224</v>
      </c>
      <c r="C91" s="115" t="s">
        <v>226</v>
      </c>
      <c r="D91" s="115" t="s">
        <v>198</v>
      </c>
      <c r="E91" s="115" t="str">
        <f t="shared" si="6"/>
        <v>GIN:BolGenever:Lively Night Out With Friends</v>
      </c>
      <c r="F91" s="116">
        <v>0.123692023020072</v>
      </c>
    </row>
    <row r="92" spans="2:6">
      <c r="B92" s="115" t="s">
        <v>224</v>
      </c>
      <c r="C92" s="115" t="s">
        <v>226</v>
      </c>
      <c r="D92" s="115" t="s">
        <v>199</v>
      </c>
      <c r="E92" s="115" t="str">
        <f t="shared" si="6"/>
        <v>GIN:BolGenever:Lively Gathering At Home</v>
      </c>
      <c r="F92" s="116">
        <v>-2.23238066410393E-2</v>
      </c>
    </row>
    <row r="93" spans="2:6">
      <c r="B93" s="115" t="s">
        <v>224</v>
      </c>
      <c r="C93" s="115" t="s">
        <v>227</v>
      </c>
      <c r="D93" s="115" t="s">
        <v>188</v>
      </c>
      <c r="E93" s="115" t="str">
        <f t="shared" si="6"/>
        <v>GIN:Bombay Sapphire:Usual At The Bar</v>
      </c>
      <c r="F93" s="116">
        <v>4.7455148686561498E-3</v>
      </c>
    </row>
    <row r="94" spans="2:6">
      <c r="B94" s="115" t="s">
        <v>224</v>
      </c>
      <c r="C94" s="115" t="s">
        <v>227</v>
      </c>
      <c r="D94" s="115" t="s">
        <v>189</v>
      </c>
      <c r="E94" s="115" t="str">
        <f t="shared" si="6"/>
        <v>GIN:Bombay Sapphire:Usual Choice At Home</v>
      </c>
      <c r="F94" s="116">
        <v>-0.20595448810001801</v>
      </c>
    </row>
    <row r="95" spans="2:6">
      <c r="B95" s="115" t="s">
        <v>224</v>
      </c>
      <c r="C95" s="115" t="s">
        <v>227</v>
      </c>
      <c r="D95" s="115" t="s">
        <v>190</v>
      </c>
      <c r="E95" s="115" t="str">
        <f t="shared" si="6"/>
        <v>GIN:Bombay Sapphire:Out to Savour (&amp; Appreciate)</v>
      </c>
      <c r="F95" s="116">
        <v>0.193612567800729</v>
      </c>
    </row>
    <row r="96" spans="2:6">
      <c r="B96" s="115" t="s">
        <v>224</v>
      </c>
      <c r="C96" s="115" t="s">
        <v>227</v>
      </c>
      <c r="D96" s="115" t="s">
        <v>191</v>
      </c>
      <c r="E96" s="115" t="str">
        <f t="shared" si="6"/>
        <v>GIN:Bombay Sapphire:Indulgent Relax At Home</v>
      </c>
      <c r="F96" s="116">
        <v>-0.203105694694002</v>
      </c>
    </row>
    <row r="97" spans="2:6">
      <c r="B97" s="115" t="s">
        <v>224</v>
      </c>
      <c r="C97" s="115" t="s">
        <v>227</v>
      </c>
      <c r="D97" s="115" t="s">
        <v>192</v>
      </c>
      <c r="E97" s="115" t="str">
        <f t="shared" si="6"/>
        <v>GIN:Bombay Sapphire:Out To Switch Off and Catch Up</v>
      </c>
      <c r="F97" s="116">
        <v>0.112798734113312</v>
      </c>
    </row>
    <row r="98" spans="2:6">
      <c r="B98" s="115" t="s">
        <v>224</v>
      </c>
      <c r="C98" s="115" t="s">
        <v>227</v>
      </c>
      <c r="D98" s="115" t="s">
        <v>193</v>
      </c>
      <c r="E98" s="115" t="str">
        <f t="shared" si="6"/>
        <v>GIN:Bombay Sapphire:Casual Hangout At Home</v>
      </c>
      <c r="F98" s="116">
        <v>0.27234250429485901</v>
      </c>
    </row>
    <row r="99" spans="2:6">
      <c r="B99" s="115" t="s">
        <v>224</v>
      </c>
      <c r="C99" s="115" t="s">
        <v>227</v>
      </c>
      <c r="D99" s="115" t="s">
        <v>194</v>
      </c>
      <c r="E99" s="115" t="str">
        <f t="shared" si="6"/>
        <v>GIN:Bombay Sapphire:Planned Meal Out</v>
      </c>
      <c r="F99" s="116">
        <v>-9.0704986716029001E-2</v>
      </c>
    </row>
    <row r="100" spans="2:6">
      <c r="B100" s="115" t="s">
        <v>224</v>
      </c>
      <c r="C100" s="115" t="s">
        <v>227</v>
      </c>
      <c r="D100" s="115" t="s">
        <v>195</v>
      </c>
      <c r="E100" s="115" t="str">
        <f t="shared" si="6"/>
        <v>GIN:Bombay Sapphire:Grab Some Food Out</v>
      </c>
      <c r="F100" s="116">
        <v>-0.18114165008215399</v>
      </c>
    </row>
    <row r="101" spans="2:6">
      <c r="B101" s="115" t="s">
        <v>224</v>
      </c>
      <c r="C101" s="115" t="s">
        <v>227</v>
      </c>
      <c r="D101" s="115" t="s">
        <v>196</v>
      </c>
      <c r="E101" s="115" t="str">
        <f t="shared" si="6"/>
        <v>GIN:Bombay Sapphire:Usual Meal Accompaniment @ Home</v>
      </c>
      <c r="F101" s="116">
        <v>-0.272233819816246</v>
      </c>
    </row>
    <row r="102" spans="2:6">
      <c r="B102" s="115" t="s">
        <v>224</v>
      </c>
      <c r="C102" s="115" t="s">
        <v>227</v>
      </c>
      <c r="D102" s="115" t="s">
        <v>197</v>
      </c>
      <c r="E102" s="115" t="str">
        <f t="shared" si="6"/>
        <v>GIN:Bombay Sapphire:Meal With Friends At Home</v>
      </c>
      <c r="F102" s="116">
        <v>0.14523968140341501</v>
      </c>
    </row>
    <row r="103" spans="2:6">
      <c r="B103" s="115" t="s">
        <v>224</v>
      </c>
      <c r="C103" s="115" t="s">
        <v>227</v>
      </c>
      <c r="D103" s="115" t="s">
        <v>198</v>
      </c>
      <c r="E103" s="115" t="str">
        <f t="shared" si="6"/>
        <v>GIN:Bombay Sapphire:Lively Night Out With Friends</v>
      </c>
      <c r="F103" s="116">
        <v>0.22792600649397601</v>
      </c>
    </row>
    <row r="104" spans="2:6">
      <c r="B104" s="115" t="s">
        <v>224</v>
      </c>
      <c r="C104" s="115" t="s">
        <v>227</v>
      </c>
      <c r="D104" s="115" t="s">
        <v>199</v>
      </c>
      <c r="E104" s="115" t="str">
        <f t="shared" si="6"/>
        <v>GIN:Bombay Sapphire:Lively Gathering At Home</v>
      </c>
      <c r="F104" s="116">
        <v>0.230400779257567</v>
      </c>
    </row>
    <row r="105" spans="2:6">
      <c r="B105" s="115" t="s">
        <v>224</v>
      </c>
      <c r="C105" s="115" t="s">
        <v>228</v>
      </c>
      <c r="D105" s="115" t="s">
        <v>188</v>
      </c>
      <c r="E105" s="115" t="str">
        <f t="shared" si="6"/>
        <v>GIN:Bulldog:Usual At The Bar</v>
      </c>
      <c r="F105" s="116">
        <v>3.5333969378330297E-2</v>
      </c>
    </row>
    <row r="106" spans="2:6">
      <c r="B106" s="115" t="s">
        <v>224</v>
      </c>
      <c r="C106" s="115" t="s">
        <v>228</v>
      </c>
      <c r="D106" s="115" t="s">
        <v>189</v>
      </c>
      <c r="E106" s="115" t="str">
        <f t="shared" si="6"/>
        <v>GIN:Bulldog:Usual Choice At Home</v>
      </c>
      <c r="F106" s="116">
        <v>-6.8325085241936603E-2</v>
      </c>
    </row>
    <row r="107" spans="2:6">
      <c r="B107" s="115" t="s">
        <v>224</v>
      </c>
      <c r="C107" s="115" t="s">
        <v>228</v>
      </c>
      <c r="D107" s="115" t="s">
        <v>190</v>
      </c>
      <c r="E107" s="115" t="str">
        <f t="shared" si="6"/>
        <v>GIN:Bulldog:Out to Savour (&amp; Appreciate)</v>
      </c>
      <c r="F107" s="116">
        <v>-3.4153330506171302E-2</v>
      </c>
    </row>
    <row r="108" spans="2:6">
      <c r="B108" s="115" t="s">
        <v>224</v>
      </c>
      <c r="C108" s="115" t="s">
        <v>228</v>
      </c>
      <c r="D108" s="115" t="s">
        <v>191</v>
      </c>
      <c r="E108" s="115" t="str">
        <f t="shared" si="6"/>
        <v>GIN:Bulldog:Indulgent Relax At Home</v>
      </c>
      <c r="F108" s="116">
        <v>-0.15449460052285599</v>
      </c>
    </row>
    <row r="109" spans="2:6">
      <c r="B109" s="115" t="s">
        <v>224</v>
      </c>
      <c r="C109" s="115" t="s">
        <v>228</v>
      </c>
      <c r="D109" s="115" t="s">
        <v>192</v>
      </c>
      <c r="E109" s="115" t="str">
        <f t="shared" si="6"/>
        <v>GIN:Bulldog:Out To Switch Off and Catch Up</v>
      </c>
      <c r="F109" s="116">
        <v>-0.131826602365477</v>
      </c>
    </row>
    <row r="110" spans="2:6">
      <c r="B110" s="115" t="s">
        <v>224</v>
      </c>
      <c r="C110" s="115" t="s">
        <v>228</v>
      </c>
      <c r="D110" s="115" t="s">
        <v>193</v>
      </c>
      <c r="E110" s="115" t="str">
        <f t="shared" si="6"/>
        <v>GIN:Bulldog:Casual Hangout At Home</v>
      </c>
      <c r="F110" s="116">
        <v>1.5730754262882601E-2</v>
      </c>
    </row>
    <row r="111" spans="2:6">
      <c r="B111" s="115" t="s">
        <v>224</v>
      </c>
      <c r="C111" s="115" t="s">
        <v>228</v>
      </c>
      <c r="D111" s="115" t="s">
        <v>194</v>
      </c>
      <c r="E111" s="115" t="str">
        <f t="shared" si="6"/>
        <v>GIN:Bulldog:Planned Meal Out</v>
      </c>
      <c r="F111" s="116">
        <v>0.103322088850721</v>
      </c>
    </row>
    <row r="112" spans="2:6">
      <c r="B112" s="115" t="s">
        <v>224</v>
      </c>
      <c r="C112" s="115" t="s">
        <v>228</v>
      </c>
      <c r="D112" s="115" t="s">
        <v>195</v>
      </c>
      <c r="E112" s="115" t="str">
        <f t="shared" si="6"/>
        <v>GIN:Bulldog:Grab Some Food Out</v>
      </c>
      <c r="F112" s="116">
        <v>-4.7890151543469199E-2</v>
      </c>
    </row>
    <row r="113" spans="2:6">
      <c r="B113" s="115" t="s">
        <v>224</v>
      </c>
      <c r="C113" s="115" t="s">
        <v>228</v>
      </c>
      <c r="D113" s="115" t="s">
        <v>196</v>
      </c>
      <c r="E113" s="115" t="str">
        <f t="shared" si="6"/>
        <v>GIN:Bulldog:Usual Meal Accompaniment @ Home</v>
      </c>
      <c r="F113" s="116">
        <v>-7.3128255590340294E-2</v>
      </c>
    </row>
    <row r="114" spans="2:6">
      <c r="B114" s="115" t="s">
        <v>224</v>
      </c>
      <c r="C114" s="115" t="s">
        <v>228</v>
      </c>
      <c r="D114" s="115" t="s">
        <v>197</v>
      </c>
      <c r="E114" s="115" t="str">
        <f t="shared" si="6"/>
        <v>GIN:Bulldog:Meal With Friends At Home</v>
      </c>
      <c r="F114" s="116">
        <v>5.9886305713803302E-2</v>
      </c>
    </row>
    <row r="115" spans="2:6">
      <c r="B115" s="115" t="s">
        <v>224</v>
      </c>
      <c r="C115" s="115" t="s">
        <v>228</v>
      </c>
      <c r="D115" s="115" t="s">
        <v>198</v>
      </c>
      <c r="E115" s="115" t="str">
        <f t="shared" si="6"/>
        <v>GIN:Bulldog:Lively Night Out With Friends</v>
      </c>
      <c r="F115" s="116">
        <v>0.18352100592220999</v>
      </c>
    </row>
    <row r="116" spans="2:6">
      <c r="B116" s="115" t="s">
        <v>224</v>
      </c>
      <c r="C116" s="115" t="s">
        <v>228</v>
      </c>
      <c r="D116" s="115" t="s">
        <v>199</v>
      </c>
      <c r="E116" s="115" t="str">
        <f t="shared" si="6"/>
        <v>GIN:Bulldog:Lively Gathering At Home</v>
      </c>
      <c r="F116" s="116">
        <v>0.20253889169325501</v>
      </c>
    </row>
    <row r="117" spans="2:6">
      <c r="B117" s="115" t="s">
        <v>224</v>
      </c>
      <c r="C117" s="115" t="s">
        <v>229</v>
      </c>
      <c r="D117" s="115" t="s">
        <v>188</v>
      </c>
      <c r="E117" s="115" t="str">
        <f t="shared" si="6"/>
        <v>GIN:Finsbury:Usual At The Bar</v>
      </c>
      <c r="F117" s="116">
        <v>0.15514723633638799</v>
      </c>
    </row>
    <row r="118" spans="2:6">
      <c r="B118" s="115" t="s">
        <v>224</v>
      </c>
      <c r="C118" s="115" t="s">
        <v>229</v>
      </c>
      <c r="D118" s="115" t="s">
        <v>189</v>
      </c>
      <c r="E118" s="115" t="str">
        <f t="shared" si="6"/>
        <v>GIN:Finsbury:Usual Choice At Home</v>
      </c>
      <c r="F118" s="116">
        <v>0.110724141319774</v>
      </c>
    </row>
    <row r="119" spans="2:6">
      <c r="B119" s="115" t="s">
        <v>224</v>
      </c>
      <c r="C119" s="115" t="s">
        <v>229</v>
      </c>
      <c r="D119" s="115" t="s">
        <v>190</v>
      </c>
      <c r="E119" s="115" t="str">
        <f t="shared" si="6"/>
        <v>GIN:Finsbury:Out to Savour (&amp; Appreciate)</v>
      </c>
      <c r="F119" s="116">
        <v>-8.2590981580623807E-2</v>
      </c>
    </row>
    <row r="120" spans="2:6">
      <c r="B120" s="115" t="s">
        <v>224</v>
      </c>
      <c r="C120" s="115" t="s">
        <v>229</v>
      </c>
      <c r="D120" s="115" t="s">
        <v>191</v>
      </c>
      <c r="E120" s="115" t="str">
        <f t="shared" si="6"/>
        <v>GIN:Finsbury:Indulgent Relax At Home</v>
      </c>
      <c r="F120" s="116">
        <v>3.2156418673552199E-2</v>
      </c>
    </row>
    <row r="121" spans="2:6">
      <c r="B121" s="115" t="s">
        <v>224</v>
      </c>
      <c r="C121" s="115" t="s">
        <v>229</v>
      </c>
      <c r="D121" s="115" t="s">
        <v>192</v>
      </c>
      <c r="E121" s="115" t="str">
        <f t="shared" si="6"/>
        <v>GIN:Finsbury:Out To Switch Off and Catch Up</v>
      </c>
      <c r="F121" s="116">
        <v>-0.13337570000094701</v>
      </c>
    </row>
    <row r="122" spans="2:6">
      <c r="B122" s="115" t="s">
        <v>224</v>
      </c>
      <c r="C122" s="115" t="s">
        <v>229</v>
      </c>
      <c r="D122" s="115" t="s">
        <v>193</v>
      </c>
      <c r="E122" s="115" t="str">
        <f t="shared" si="6"/>
        <v>GIN:Finsbury:Casual Hangout At Home</v>
      </c>
      <c r="F122" s="116">
        <v>-0.14119765482007801</v>
      </c>
    </row>
    <row r="123" spans="2:6">
      <c r="B123" s="115" t="s">
        <v>224</v>
      </c>
      <c r="C123" s="115" t="s">
        <v>229</v>
      </c>
      <c r="D123" s="115" t="s">
        <v>194</v>
      </c>
      <c r="E123" s="115" t="str">
        <f t="shared" si="6"/>
        <v>GIN:Finsbury:Planned Meal Out</v>
      </c>
      <c r="F123" s="116">
        <v>8.95120974397587E-2</v>
      </c>
    </row>
    <row r="124" spans="2:6">
      <c r="B124" s="115" t="s">
        <v>224</v>
      </c>
      <c r="C124" s="115" t="s">
        <v>229</v>
      </c>
      <c r="D124" s="115" t="s">
        <v>195</v>
      </c>
      <c r="E124" s="115" t="str">
        <f t="shared" si="6"/>
        <v>GIN:Finsbury:Grab Some Food Out</v>
      </c>
      <c r="F124" s="116">
        <v>0.13816587459681101</v>
      </c>
    </row>
    <row r="125" spans="2:6">
      <c r="B125" s="115" t="s">
        <v>224</v>
      </c>
      <c r="C125" s="115" t="s">
        <v>229</v>
      </c>
      <c r="D125" s="115" t="s">
        <v>196</v>
      </c>
      <c r="E125" s="115" t="str">
        <f t="shared" si="6"/>
        <v>GIN:Finsbury:Usual Meal Accompaniment @ Home</v>
      </c>
      <c r="F125" s="116">
        <v>3.8591328060613703E-2</v>
      </c>
    </row>
    <row r="126" spans="2:6">
      <c r="B126" s="115" t="s">
        <v>224</v>
      </c>
      <c r="C126" s="115" t="s">
        <v>229</v>
      </c>
      <c r="D126" s="115" t="s">
        <v>197</v>
      </c>
      <c r="E126" s="115" t="str">
        <f t="shared" si="6"/>
        <v>GIN:Finsbury:Meal With Friends At Home</v>
      </c>
      <c r="F126" s="116">
        <v>-8.6473126531566205E-2</v>
      </c>
    </row>
    <row r="127" spans="2:6">
      <c r="B127" s="115" t="s">
        <v>224</v>
      </c>
      <c r="C127" s="115" t="s">
        <v>229</v>
      </c>
      <c r="D127" s="115" t="s">
        <v>198</v>
      </c>
      <c r="E127" s="115" t="str">
        <f t="shared" si="6"/>
        <v>GIN:Finsbury:Lively Night Out With Friends</v>
      </c>
      <c r="F127" s="116">
        <v>-7.6023018702517806E-2</v>
      </c>
    </row>
    <row r="128" spans="2:6">
      <c r="B128" s="115" t="s">
        <v>224</v>
      </c>
      <c r="C128" s="115" t="s">
        <v>229</v>
      </c>
      <c r="D128" s="115" t="s">
        <v>199</v>
      </c>
      <c r="E128" s="115" t="str">
        <f t="shared" si="6"/>
        <v>GIN:Finsbury:Lively Gathering At Home</v>
      </c>
      <c r="F128" s="116">
        <v>-8.5040766689615799E-2</v>
      </c>
    </row>
    <row r="129" spans="2:6">
      <c r="B129" s="115" t="s">
        <v>230</v>
      </c>
      <c r="C129" s="115" t="s">
        <v>231</v>
      </c>
      <c r="D129" s="115" t="s">
        <v>188</v>
      </c>
      <c r="E129" s="115" t="str">
        <f t="shared" si="6"/>
        <v>VODKA:Grey Goose:Usual At The Bar</v>
      </c>
      <c r="F129" s="116">
        <v>8.4763853727694502E-2</v>
      </c>
    </row>
    <row r="130" spans="2:6">
      <c r="B130" s="115" t="s">
        <v>230</v>
      </c>
      <c r="C130" s="115" t="s">
        <v>231</v>
      </c>
      <c r="D130" s="115" t="s">
        <v>189</v>
      </c>
      <c r="E130" s="115" t="str">
        <f t="shared" si="6"/>
        <v>VODKA:Grey Goose:Usual Choice At Home</v>
      </c>
      <c r="F130" s="116">
        <v>6.5703656147980696E-2</v>
      </c>
    </row>
    <row r="131" spans="2:6">
      <c r="B131" s="115" t="s">
        <v>230</v>
      </c>
      <c r="C131" s="115" t="s">
        <v>231</v>
      </c>
      <c r="D131" s="115" t="s">
        <v>190</v>
      </c>
      <c r="E131" s="115" t="str">
        <f t="shared" si="6"/>
        <v>VODKA:Grey Goose:Out to Savour (&amp; Appreciate)</v>
      </c>
      <c r="F131" s="116">
        <v>-0.14514380798398599</v>
      </c>
    </row>
    <row r="132" spans="2:6">
      <c r="B132" s="115" t="s">
        <v>230</v>
      </c>
      <c r="C132" s="115" t="s">
        <v>231</v>
      </c>
      <c r="D132" s="115" t="s">
        <v>191</v>
      </c>
      <c r="E132" s="115" t="str">
        <f t="shared" si="6"/>
        <v>VODKA:Grey Goose:Indulgent Relax At Home</v>
      </c>
      <c r="F132" s="116">
        <v>7.7774334661444899E-2</v>
      </c>
    </row>
    <row r="133" spans="2:6">
      <c r="B133" s="115" t="s">
        <v>230</v>
      </c>
      <c r="C133" s="115" t="s">
        <v>231</v>
      </c>
      <c r="D133" s="115" t="s">
        <v>192</v>
      </c>
      <c r="E133" s="115" t="str">
        <f t="shared" si="6"/>
        <v>VODKA:Grey Goose:Out To Switch Off and Catch Up</v>
      </c>
      <c r="F133" s="116">
        <v>1.38558487828262E-2</v>
      </c>
    </row>
    <row r="134" spans="2:6">
      <c r="B134" s="115" t="s">
        <v>230</v>
      </c>
      <c r="C134" s="115" t="s">
        <v>231</v>
      </c>
      <c r="D134" s="115" t="s">
        <v>193</v>
      </c>
      <c r="E134" s="115" t="str">
        <f t="shared" si="6"/>
        <v>VODKA:Grey Goose:Casual Hangout At Home</v>
      </c>
      <c r="F134" s="116">
        <v>-0.211403577351466</v>
      </c>
    </row>
    <row r="135" spans="2:6">
      <c r="B135" s="115" t="s">
        <v>230</v>
      </c>
      <c r="C135" s="115" t="s">
        <v>231</v>
      </c>
      <c r="D135" s="115" t="s">
        <v>194</v>
      </c>
      <c r="E135" s="115" t="str">
        <f t="shared" si="6"/>
        <v>VODKA:Grey Goose:Planned Meal Out</v>
      </c>
      <c r="F135" s="116">
        <v>9.4254721564958802E-2</v>
      </c>
    </row>
    <row r="136" spans="2:6">
      <c r="B136" s="115" t="s">
        <v>230</v>
      </c>
      <c r="C136" s="115" t="s">
        <v>231</v>
      </c>
      <c r="D136" s="115" t="s">
        <v>195</v>
      </c>
      <c r="E136" s="115" t="str">
        <f t="shared" si="6"/>
        <v>VODKA:Grey Goose:Grab Some Food Out</v>
      </c>
      <c r="F136" s="116">
        <v>3.8174716943318199E-2</v>
      </c>
    </row>
    <row r="137" spans="2:6">
      <c r="B137" s="115" t="s">
        <v>230</v>
      </c>
      <c r="C137" s="115" t="s">
        <v>231</v>
      </c>
      <c r="D137" s="115" t="s">
        <v>196</v>
      </c>
      <c r="E137" s="115" t="str">
        <f t="shared" si="6"/>
        <v>VODKA:Grey Goose:Usual Meal Accompaniment @ Home</v>
      </c>
      <c r="F137" s="116">
        <v>3.2508314735725199E-2</v>
      </c>
    </row>
    <row r="138" spans="2:6">
      <c r="B138" s="115" t="s">
        <v>230</v>
      </c>
      <c r="C138" s="115" t="s">
        <v>231</v>
      </c>
      <c r="D138" s="115" t="s">
        <v>197</v>
      </c>
      <c r="E138" s="115" t="str">
        <f t="shared" ref="E138:E164" si="7">B138&amp;":"&amp;C138&amp;":"&amp;D138</f>
        <v>VODKA:Grey Goose:Meal With Friends At Home</v>
      </c>
      <c r="F138" s="116">
        <v>-0.33464223810363503</v>
      </c>
    </row>
    <row r="139" spans="2:6">
      <c r="B139" s="115" t="s">
        <v>230</v>
      </c>
      <c r="C139" s="115" t="s">
        <v>231</v>
      </c>
      <c r="D139" s="115" t="s">
        <v>198</v>
      </c>
      <c r="E139" s="115" t="str">
        <f t="shared" si="7"/>
        <v>VODKA:Grey Goose:Lively Night Out With Friends</v>
      </c>
      <c r="F139" s="116">
        <v>9.6281303825984405E-2</v>
      </c>
    </row>
    <row r="140" spans="2:6">
      <c r="B140" s="115" t="s">
        <v>230</v>
      </c>
      <c r="C140" s="115" t="s">
        <v>231</v>
      </c>
      <c r="D140" s="115" t="s">
        <v>199</v>
      </c>
      <c r="E140" s="115" t="str">
        <f t="shared" si="7"/>
        <v>VODKA:Grey Goose:Lively Gathering At Home</v>
      </c>
      <c r="F140" s="116">
        <v>2.1732445345793199E-2</v>
      </c>
    </row>
    <row r="141" spans="2:6">
      <c r="B141" s="115" t="s">
        <v>230</v>
      </c>
      <c r="C141" s="115" t="s">
        <v>232</v>
      </c>
      <c r="D141" s="115" t="s">
        <v>188</v>
      </c>
      <c r="E141" s="115" t="str">
        <f t="shared" si="7"/>
        <v>VODKA:Ketel One:Usual At The Bar</v>
      </c>
      <c r="F141" s="116">
        <v>0.167417465339363</v>
      </c>
    </row>
    <row r="142" spans="2:6">
      <c r="B142" s="115" t="s">
        <v>230</v>
      </c>
      <c r="C142" s="115" t="s">
        <v>232</v>
      </c>
      <c r="D142" s="115" t="s">
        <v>189</v>
      </c>
      <c r="E142" s="115" t="str">
        <f t="shared" si="7"/>
        <v>VODKA:Ketel One:Usual Choice At Home</v>
      </c>
      <c r="F142" s="116">
        <v>0.31503869645163501</v>
      </c>
    </row>
    <row r="143" spans="2:6">
      <c r="B143" s="115" t="s">
        <v>230</v>
      </c>
      <c r="C143" s="115" t="s">
        <v>232</v>
      </c>
      <c r="D143" s="115" t="s">
        <v>190</v>
      </c>
      <c r="E143" s="115" t="str">
        <f t="shared" si="7"/>
        <v>VODKA:Ketel One:Out to Savour (&amp; Appreciate)</v>
      </c>
      <c r="F143" s="116">
        <v>-0.60997351885941897</v>
      </c>
    </row>
    <row r="144" spans="2:6">
      <c r="B144" s="115" t="s">
        <v>230</v>
      </c>
      <c r="C144" s="115" t="s">
        <v>232</v>
      </c>
      <c r="D144" s="115" t="s">
        <v>191</v>
      </c>
      <c r="E144" s="115" t="str">
        <f t="shared" si="7"/>
        <v>VODKA:Ketel One:Indulgent Relax At Home</v>
      </c>
      <c r="F144" s="116">
        <v>0.22867136821310399</v>
      </c>
    </row>
    <row r="145" spans="2:6">
      <c r="B145" s="115" t="s">
        <v>230</v>
      </c>
      <c r="C145" s="115" t="s">
        <v>232</v>
      </c>
      <c r="D145" s="115" t="s">
        <v>192</v>
      </c>
      <c r="E145" s="115" t="str">
        <f t="shared" si="7"/>
        <v>VODKA:Ketel One:Out To Switch Off and Catch Up</v>
      </c>
      <c r="F145" s="116">
        <v>-0.41173489808985703</v>
      </c>
    </row>
    <row r="146" spans="2:6">
      <c r="B146" s="115" t="s">
        <v>230</v>
      </c>
      <c r="C146" s="115" t="s">
        <v>232</v>
      </c>
      <c r="D146" s="115" t="s">
        <v>193</v>
      </c>
      <c r="E146" s="115" t="str">
        <f t="shared" si="7"/>
        <v>VODKA:Ketel One:Casual Hangout At Home</v>
      </c>
      <c r="F146" s="116">
        <v>-0.74034652718729499</v>
      </c>
    </row>
    <row r="147" spans="2:6">
      <c r="B147" s="115" t="s">
        <v>230</v>
      </c>
      <c r="C147" s="115" t="s">
        <v>232</v>
      </c>
      <c r="D147" s="115" t="s">
        <v>194</v>
      </c>
      <c r="E147" s="115" t="str">
        <f t="shared" si="7"/>
        <v>VODKA:Ketel One:Planned Meal Out</v>
      </c>
      <c r="F147" s="116">
        <v>0.52344542749038403</v>
      </c>
    </row>
    <row r="148" spans="2:6">
      <c r="B148" s="115" t="s">
        <v>230</v>
      </c>
      <c r="C148" s="115" t="s">
        <v>232</v>
      </c>
      <c r="D148" s="115" t="s">
        <v>195</v>
      </c>
      <c r="E148" s="115" t="str">
        <f t="shared" si="7"/>
        <v>VODKA:Ketel One:Grab Some Food Out</v>
      </c>
      <c r="F148" s="116">
        <v>0.52566256350358298</v>
      </c>
    </row>
    <row r="149" spans="2:6">
      <c r="B149" s="115" t="s">
        <v>230</v>
      </c>
      <c r="C149" s="115" t="s">
        <v>232</v>
      </c>
      <c r="D149" s="115" t="s">
        <v>196</v>
      </c>
      <c r="E149" s="115" t="str">
        <f t="shared" si="7"/>
        <v>VODKA:Ketel One:Usual Meal Accompaniment @ Home</v>
      </c>
      <c r="F149" s="116">
        <v>0.43558609751553901</v>
      </c>
    </row>
    <row r="150" spans="2:6">
      <c r="B150" s="115" t="s">
        <v>230</v>
      </c>
      <c r="C150" s="115" t="s">
        <v>232</v>
      </c>
      <c r="D150" s="115" t="s">
        <v>197</v>
      </c>
      <c r="E150" s="115" t="str">
        <f t="shared" si="7"/>
        <v>VODKA:Ketel One:Meal With Friends At Home</v>
      </c>
      <c r="F150" s="116">
        <v>-0.40631725143342201</v>
      </c>
    </row>
    <row r="151" spans="2:6">
      <c r="B151" s="115" t="s">
        <v>230</v>
      </c>
      <c r="C151" s="115" t="s">
        <v>232</v>
      </c>
      <c r="D151" s="115" t="s">
        <v>198</v>
      </c>
      <c r="E151" s="115" t="str">
        <f t="shared" si="7"/>
        <v>VODKA:Ketel One:Lively Night Out With Friends</v>
      </c>
      <c r="F151" s="116">
        <v>-0.236049268905727</v>
      </c>
    </row>
    <row r="152" spans="2:6">
      <c r="B152" s="115" t="s">
        <v>230</v>
      </c>
      <c r="C152" s="115" t="s">
        <v>232</v>
      </c>
      <c r="D152" s="115" t="s">
        <v>199</v>
      </c>
      <c r="E152" s="115" t="str">
        <f t="shared" si="7"/>
        <v>VODKA:Ketel One:Lively Gathering At Home</v>
      </c>
      <c r="F152" s="116">
        <v>-0.13016626664845801</v>
      </c>
    </row>
    <row r="153" spans="2:6">
      <c r="B153" s="115" t="s">
        <v>230</v>
      </c>
      <c r="C153" s="115" t="s">
        <v>233</v>
      </c>
      <c r="D153" s="115" t="s">
        <v>188</v>
      </c>
      <c r="E153" s="115" t="str">
        <f t="shared" si="7"/>
        <v>VODKA:Moskovskaya:Usual At The Bar</v>
      </c>
      <c r="F153" s="116">
        <v>6.2041961281140701E-2</v>
      </c>
    </row>
    <row r="154" spans="2:6">
      <c r="B154" s="115" t="s">
        <v>230</v>
      </c>
      <c r="C154" s="115" t="s">
        <v>233</v>
      </c>
      <c r="D154" s="115" t="s">
        <v>189</v>
      </c>
      <c r="E154" s="115" t="str">
        <f t="shared" si="7"/>
        <v>VODKA:Moskovskaya:Usual Choice At Home</v>
      </c>
      <c r="F154" s="116">
        <v>4.2398504194297798E-3</v>
      </c>
    </row>
    <row r="155" spans="2:6">
      <c r="B155" s="115" t="s">
        <v>230</v>
      </c>
      <c r="C155" s="115" t="s">
        <v>233</v>
      </c>
      <c r="D155" s="115" t="s">
        <v>190</v>
      </c>
      <c r="E155" s="115" t="str">
        <f t="shared" si="7"/>
        <v>VODKA:Moskovskaya:Out to Savour (&amp; Appreciate)</v>
      </c>
      <c r="F155" s="116">
        <v>-4.35629449357001E-2</v>
      </c>
    </row>
    <row r="156" spans="2:6">
      <c r="B156" s="115" t="s">
        <v>230</v>
      </c>
      <c r="C156" s="115" t="s">
        <v>233</v>
      </c>
      <c r="D156" s="115" t="s">
        <v>191</v>
      </c>
      <c r="E156" s="115" t="str">
        <f t="shared" si="7"/>
        <v>VODKA:Moskovskaya:Indulgent Relax At Home</v>
      </c>
      <c r="F156" s="116">
        <v>2.5820714790189901E-2</v>
      </c>
    </row>
    <row r="157" spans="2:6">
      <c r="B157" s="115" t="s">
        <v>230</v>
      </c>
      <c r="C157" s="115" t="s">
        <v>233</v>
      </c>
      <c r="D157" s="115" t="s">
        <v>192</v>
      </c>
      <c r="E157" s="115" t="str">
        <f t="shared" si="7"/>
        <v>VODKA:Moskovskaya:Out To Switch Off and Catch Up</v>
      </c>
      <c r="F157" s="116">
        <v>8.1842230793095105E-2</v>
      </c>
    </row>
    <row r="158" spans="2:6">
      <c r="B158" s="115" t="s">
        <v>230</v>
      </c>
      <c r="C158" s="115" t="s">
        <v>233</v>
      </c>
      <c r="D158" s="115" t="s">
        <v>193</v>
      </c>
      <c r="E158" s="115" t="str">
        <f t="shared" si="7"/>
        <v>VODKA:Moskovskaya:Casual Hangout At Home</v>
      </c>
      <c r="F158" s="116">
        <v>1.1855800443087399E-3</v>
      </c>
    </row>
    <row r="159" spans="2:6">
      <c r="B159" s="115" t="s">
        <v>230</v>
      </c>
      <c r="C159" s="115" t="s">
        <v>233</v>
      </c>
      <c r="D159" s="115" t="s">
        <v>194</v>
      </c>
      <c r="E159" s="115" t="str">
        <f t="shared" si="7"/>
        <v>VODKA:Moskovskaya:Planned Meal Out</v>
      </c>
      <c r="F159" s="116">
        <v>5.3009265256385501E-3</v>
      </c>
    </row>
    <row r="160" spans="2:6">
      <c r="B160" s="115" t="s">
        <v>230</v>
      </c>
      <c r="C160" s="115" t="s">
        <v>233</v>
      </c>
      <c r="D160" s="115" t="s">
        <v>195</v>
      </c>
      <c r="E160" s="115" t="str">
        <f t="shared" si="7"/>
        <v>VODKA:Moskovskaya:Grab Some Food Out</v>
      </c>
      <c r="F160" s="116">
        <v>-7.9577384294080997E-2</v>
      </c>
    </row>
    <row r="161" spans="2:6">
      <c r="B161" s="115" t="s">
        <v>230</v>
      </c>
      <c r="C161" s="115" t="s">
        <v>233</v>
      </c>
      <c r="D161" s="115" t="s">
        <v>196</v>
      </c>
      <c r="E161" s="115" t="str">
        <f t="shared" si="7"/>
        <v>VODKA:Moskovskaya:Usual Meal Accompaniment @ Home</v>
      </c>
      <c r="F161" s="116">
        <v>-7.2249858643344794E-2</v>
      </c>
    </row>
    <row r="162" spans="2:6">
      <c r="B162" s="115" t="s">
        <v>230</v>
      </c>
      <c r="C162" s="115" t="s">
        <v>233</v>
      </c>
      <c r="D162" s="115" t="s">
        <v>197</v>
      </c>
      <c r="E162" s="115" t="str">
        <f t="shared" si="7"/>
        <v>VODKA:Moskovskaya:Meal With Friends At Home</v>
      </c>
      <c r="F162" s="116">
        <v>-0.180585687735106</v>
      </c>
    </row>
    <row r="163" spans="2:6">
      <c r="B163" s="115" t="s">
        <v>230</v>
      </c>
      <c r="C163" s="115" t="s">
        <v>233</v>
      </c>
      <c r="D163" s="115" t="s">
        <v>198</v>
      </c>
      <c r="E163" s="115" t="str">
        <f t="shared" si="7"/>
        <v>VODKA:Moskovskaya:Lively Night Out With Friends</v>
      </c>
      <c r="F163" s="116">
        <v>0.167964562048488</v>
      </c>
    </row>
    <row r="164" spans="2:6">
      <c r="B164" s="115" t="s">
        <v>230</v>
      </c>
      <c r="C164" s="115" t="s">
        <v>233</v>
      </c>
      <c r="D164" s="115" t="s">
        <v>199</v>
      </c>
      <c r="E164" s="115" t="str">
        <f t="shared" si="7"/>
        <v>VODKA:Moskovskaya:Lively Gathering At Home</v>
      </c>
      <c r="F164" s="116">
        <v>0.17381949125691601</v>
      </c>
    </row>
  </sheetData>
  <hyperlinks>
    <hyperlink ref="A1" location="'Dashboarding 101'!A1" display="Contents" xr:uid="{74E7DBCD-29AF-44B4-92DF-563FC5A3D61E}"/>
  </hyperlink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2289" r:id="rId3" name="Drop Down 1">
              <controlPr defaultSize="0" autoLine="0" autoPict="0">
                <anchor moveWithCells="1">
                  <from>
                    <xdr:col>8</xdr:col>
                    <xdr:colOff>68580</xdr:colOff>
                    <xdr:row>25</xdr:row>
                    <xdr:rowOff>129540</xdr:rowOff>
                  </from>
                  <to>
                    <xdr:col>12</xdr:col>
                    <xdr:colOff>0</xdr:colOff>
                    <xdr:row>26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0" r:id="rId4" name="Drop Down 2">
              <controlPr defaultSize="0" autoLine="0" autoPict="0">
                <anchor moveWithCells="1">
                  <from>
                    <xdr:col>8</xdr:col>
                    <xdr:colOff>60960</xdr:colOff>
                    <xdr:row>28</xdr:row>
                    <xdr:rowOff>129540</xdr:rowOff>
                  </from>
                  <to>
                    <xdr:col>11</xdr:col>
                    <xdr:colOff>601980</xdr:colOff>
                    <xdr:row>29</xdr:row>
                    <xdr:rowOff>182880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id="{A3846946-FF88-46CD-A1E9-668AC72D519F}">
            <xm:f>NOT(ISERROR(SEARCH($H$22,K9)))</xm:f>
            <xm:f>$H$22</xm:f>
            <x14:dxf>
              <fill>
                <patternFill>
                  <bgColor theme="9" tint="0.39994506668294322"/>
                </patternFill>
              </fill>
            </x14:dxf>
          </x14:cfRule>
          <xm:sqref>K9:K21</xm:sqref>
        </x14:conditionalFormatting>
        <x14:conditionalFormatting xmlns:xm="http://schemas.microsoft.com/office/excel/2006/main">
          <x14:cfRule type="containsText" priority="1" operator="containsText" id="{80634A74-5479-4F7A-B44B-D4368A6BA8B1}">
            <xm:f>NOT(ISERROR(SEARCH($H$15,J9)))</xm:f>
            <xm:f>$H$15</xm:f>
            <x14:dxf>
              <fill>
                <patternFill>
                  <bgColor theme="9" tint="0.39994506668294322"/>
                </patternFill>
              </fill>
            </x14:dxf>
          </x14:cfRule>
          <xm:sqref>J9:J21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74BD86-581E-4E3B-BE2D-FDD55454564F}">
  <sheetPr codeName="Sheet13"/>
  <dimension ref="A1:P26"/>
  <sheetViews>
    <sheetView showGridLines="0" workbookViewId="0"/>
  </sheetViews>
  <sheetFormatPr defaultColWidth="0" defaultRowHeight="14.4"/>
  <cols>
    <col min="1" max="15" width="9.21875" customWidth="1"/>
    <col min="16" max="16" width="6.77734375" customWidth="1"/>
    <col min="17" max="16384" width="9.21875" hidden="1"/>
  </cols>
  <sheetData>
    <row r="1" spans="1:16" s="5" customFormat="1">
      <c r="A1" s="126" t="s">
        <v>272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</row>
    <row r="2" spans="1:16" s="5" customFormat="1" ht="31.2">
      <c r="A2" s="8"/>
      <c r="B2" s="9" t="s">
        <v>252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</row>
    <row r="3" spans="1:16" s="5" customFormat="1">
      <c r="A3" s="8"/>
      <c r="B3" s="33" t="s">
        <v>253</v>
      </c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</row>
    <row r="4" spans="1:16" s="4" customFormat="1" ht="15" thickBot="1">
      <c r="A4" s="11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</row>
    <row r="6" spans="1:16">
      <c r="B6" s="31" t="s">
        <v>256</v>
      </c>
      <c r="C6" s="31"/>
      <c r="D6" s="31"/>
      <c r="E6" s="31"/>
      <c r="G6" s="31" t="s">
        <v>257</v>
      </c>
      <c r="H6" s="31"/>
      <c r="J6" s="31" t="s">
        <v>258</v>
      </c>
      <c r="K6" s="31"/>
      <c r="L6" s="31"/>
      <c r="N6" s="31" t="s">
        <v>259</v>
      </c>
      <c r="O6" s="32"/>
      <c r="P6" s="32"/>
    </row>
    <row r="7" spans="1:16">
      <c r="B7" s="97"/>
      <c r="C7" s="97"/>
      <c r="D7" s="97"/>
      <c r="E7" s="97"/>
      <c r="G7" s="97"/>
      <c r="H7" s="97"/>
      <c r="J7" s="122" t="s">
        <v>260</v>
      </c>
      <c r="K7" s="97"/>
      <c r="L7" s="97"/>
      <c r="N7" s="122" t="s">
        <v>262</v>
      </c>
      <c r="O7" s="5"/>
      <c r="P7" s="5"/>
    </row>
    <row r="8" spans="1:16">
      <c r="B8" s="97"/>
      <c r="C8" s="97"/>
      <c r="D8" s="97"/>
      <c r="E8" s="97"/>
      <c r="G8" s="97"/>
      <c r="H8" s="97"/>
      <c r="J8" s="122" t="s">
        <v>261</v>
      </c>
      <c r="K8" s="97"/>
      <c r="L8" s="97"/>
      <c r="N8" s="122" t="s">
        <v>263</v>
      </c>
      <c r="O8" s="5"/>
      <c r="P8" s="5"/>
    </row>
    <row r="10" spans="1:16">
      <c r="B10" s="98"/>
      <c r="C10" s="94" t="s">
        <v>126</v>
      </c>
      <c r="D10" s="94" t="s">
        <v>127</v>
      </c>
      <c r="E10" s="94" t="s">
        <v>128</v>
      </c>
      <c r="G10" s="94" t="s">
        <v>163</v>
      </c>
      <c r="H10" s="119" t="s">
        <v>207</v>
      </c>
      <c r="J10" s="92"/>
      <c r="K10" s="94" t="str">
        <f t="shared" ref="K10:K17" ca="1" si="0">OFFSET(B10,,$H$11)</f>
        <v>Adults</v>
      </c>
      <c r="L10" s="113" t="s">
        <v>254</v>
      </c>
      <c r="N10" s="113" t="s">
        <v>254</v>
      </c>
      <c r="O10" s="113" t="s">
        <v>19</v>
      </c>
      <c r="P10" s="113" t="s">
        <v>61</v>
      </c>
    </row>
    <row r="11" spans="1:16">
      <c r="B11" s="94" t="s">
        <v>12</v>
      </c>
      <c r="C11" s="93">
        <v>26</v>
      </c>
      <c r="D11" s="93">
        <v>95</v>
      </c>
      <c r="E11" s="93">
        <v>84</v>
      </c>
      <c r="G11" s="115" t="s">
        <v>126</v>
      </c>
      <c r="H11" s="84">
        <v>3</v>
      </c>
      <c r="J11" s="101" t="s">
        <v>12</v>
      </c>
      <c r="K11" s="101">
        <f t="shared" ca="1" si="0"/>
        <v>84</v>
      </c>
      <c r="L11" s="115">
        <f ca="1">RANK(K11,$K$11:$K$17,0)</f>
        <v>3</v>
      </c>
      <c r="N11" s="115">
        <v>1</v>
      </c>
      <c r="O11" s="115" t="str">
        <f ca="1">INDEX($J$11:$J$17,MATCH(N11,$L$11:$L$17,0))</f>
        <v>Yellow</v>
      </c>
      <c r="P11" s="115">
        <f ca="1">INDEX($K$11:$K$17,MATCH(N11,$L$11:$L$17,0))</f>
        <v>100</v>
      </c>
    </row>
    <row r="12" spans="1:16">
      <c r="B12" s="94" t="s">
        <v>14</v>
      </c>
      <c r="C12" s="93">
        <v>62</v>
      </c>
      <c r="D12" s="93">
        <v>65</v>
      </c>
      <c r="E12" s="93">
        <v>16</v>
      </c>
      <c r="G12" s="115" t="s">
        <v>127</v>
      </c>
      <c r="H12" s="84" t="str">
        <f>INDEX(G11:G14,H11)</f>
        <v>Adults</v>
      </c>
      <c r="J12" s="101" t="s">
        <v>14</v>
      </c>
      <c r="K12" s="101">
        <f t="shared" ca="1" si="0"/>
        <v>16</v>
      </c>
      <c r="L12" s="115">
        <f t="shared" ref="L12:L17" ca="1" si="1">RANK(K12,$K$11:$K$17,0)</f>
        <v>7</v>
      </c>
      <c r="N12" s="115">
        <f>N11+1</f>
        <v>2</v>
      </c>
      <c r="O12" s="115" t="str">
        <f t="shared" ref="O12:O17" ca="1" si="2">INDEX($J$11:$J$17,MATCH(N12,$L$11:$L$17,0))</f>
        <v>Indigo</v>
      </c>
      <c r="P12" s="115">
        <f t="shared" ref="P12:P17" ca="1" si="3">INDEX($K$11:$K$17,MATCH(N12,$L$11:$L$17,0))</f>
        <v>96</v>
      </c>
    </row>
    <row r="13" spans="1:16">
      <c r="B13" s="94" t="s">
        <v>15</v>
      </c>
      <c r="C13" s="93">
        <v>11</v>
      </c>
      <c r="D13" s="93">
        <v>15</v>
      </c>
      <c r="E13" s="93">
        <v>100</v>
      </c>
      <c r="G13" s="115" t="s">
        <v>128</v>
      </c>
      <c r="J13" s="101" t="s">
        <v>15</v>
      </c>
      <c r="K13" s="101">
        <f t="shared" ca="1" si="0"/>
        <v>100</v>
      </c>
      <c r="L13" s="115">
        <f t="shared" ca="1" si="1"/>
        <v>1</v>
      </c>
      <c r="N13" s="115">
        <f t="shared" ref="N13:N17" si="4">N12+1</f>
        <v>3</v>
      </c>
      <c r="O13" s="115" t="str">
        <f t="shared" ca="1" si="2"/>
        <v>Red</v>
      </c>
      <c r="P13" s="115">
        <f t="shared" ca="1" si="3"/>
        <v>84</v>
      </c>
    </row>
    <row r="14" spans="1:16">
      <c r="B14" s="94" t="s">
        <v>16</v>
      </c>
      <c r="C14" s="93">
        <v>71</v>
      </c>
      <c r="D14" s="93">
        <v>77</v>
      </c>
      <c r="E14" s="93">
        <v>79</v>
      </c>
      <c r="J14" s="101" t="s">
        <v>16</v>
      </c>
      <c r="K14" s="101">
        <f t="shared" ca="1" si="0"/>
        <v>79</v>
      </c>
      <c r="L14" s="115">
        <f t="shared" ca="1" si="1"/>
        <v>4</v>
      </c>
      <c r="N14" s="115">
        <f t="shared" si="4"/>
        <v>4</v>
      </c>
      <c r="O14" s="115" t="str">
        <f t="shared" ca="1" si="2"/>
        <v>Green</v>
      </c>
      <c r="P14" s="115">
        <f t="shared" ca="1" si="3"/>
        <v>79</v>
      </c>
    </row>
    <row r="15" spans="1:16">
      <c r="B15" s="94" t="s">
        <v>13</v>
      </c>
      <c r="C15" s="93">
        <v>34</v>
      </c>
      <c r="D15" s="93">
        <v>22</v>
      </c>
      <c r="E15" s="93">
        <v>63</v>
      </c>
      <c r="J15" s="101" t="s">
        <v>13</v>
      </c>
      <c r="K15" s="101">
        <f t="shared" ca="1" si="0"/>
        <v>63</v>
      </c>
      <c r="L15" s="115">
        <f t="shared" ca="1" si="1"/>
        <v>5</v>
      </c>
      <c r="N15" s="115">
        <f t="shared" si="4"/>
        <v>5</v>
      </c>
      <c r="O15" s="115" t="str">
        <f t="shared" ca="1" si="2"/>
        <v>Blue</v>
      </c>
      <c r="P15" s="115">
        <f t="shared" ca="1" si="3"/>
        <v>63</v>
      </c>
    </row>
    <row r="16" spans="1:16">
      <c r="B16" s="94" t="s">
        <v>17</v>
      </c>
      <c r="C16" s="93">
        <v>3</v>
      </c>
      <c r="D16" s="93">
        <v>29</v>
      </c>
      <c r="E16" s="93">
        <v>96</v>
      </c>
      <c r="J16" s="101" t="s">
        <v>17</v>
      </c>
      <c r="K16" s="101">
        <f t="shared" ca="1" si="0"/>
        <v>96</v>
      </c>
      <c r="L16" s="115">
        <f t="shared" ca="1" si="1"/>
        <v>2</v>
      </c>
      <c r="N16" s="115">
        <f t="shared" si="4"/>
        <v>6</v>
      </c>
      <c r="O16" s="115" t="str">
        <f t="shared" ca="1" si="2"/>
        <v>Violet</v>
      </c>
      <c r="P16" s="115">
        <f t="shared" ca="1" si="3"/>
        <v>46</v>
      </c>
    </row>
    <row r="17" spans="2:16">
      <c r="B17" s="94" t="s">
        <v>18</v>
      </c>
      <c r="C17" s="93">
        <v>20</v>
      </c>
      <c r="D17" s="93">
        <v>21</v>
      </c>
      <c r="E17" s="93">
        <v>46</v>
      </c>
      <c r="J17" s="101" t="s">
        <v>18</v>
      </c>
      <c r="K17" s="101">
        <f t="shared" ca="1" si="0"/>
        <v>46</v>
      </c>
      <c r="L17" s="115">
        <f t="shared" ca="1" si="1"/>
        <v>6</v>
      </c>
      <c r="N17" s="115">
        <f t="shared" si="4"/>
        <v>7</v>
      </c>
      <c r="O17" s="115" t="str">
        <f t="shared" ca="1" si="2"/>
        <v>Orange</v>
      </c>
      <c r="P17" s="115">
        <f t="shared" ca="1" si="3"/>
        <v>16</v>
      </c>
    </row>
    <row r="18" spans="2:16">
      <c r="J18" s="20"/>
      <c r="K18" s="20"/>
    </row>
    <row r="20" spans="2:16">
      <c r="B20" s="121" t="s">
        <v>255</v>
      </c>
    </row>
    <row r="26" spans="2:16">
      <c r="N26" s="6" t="s">
        <v>272</v>
      </c>
    </row>
  </sheetData>
  <conditionalFormatting sqref="P11:P17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{AE028570-E214-4BFB-88DF-5B0BDC842DA8}</x14:id>
        </ext>
      </extLst>
    </cfRule>
  </conditionalFormatting>
  <conditionalFormatting sqref="K11:K17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{5AF3A9C4-441D-4F63-A7B4-E8B62C260586}</x14:id>
        </ext>
      </extLst>
    </cfRule>
  </conditionalFormatting>
  <hyperlinks>
    <hyperlink ref="A1" location="'Dashboarding 101'!A1" display="Contents" xr:uid="{E16C475D-0786-45EE-A929-FE96ADB3D6E0}"/>
  </hyperlink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4" r:id="rId3" name="Drop Down 2">
              <controlPr defaultSize="0" autoLine="0" autoPict="0">
                <anchor moveWithCells="1">
                  <from>
                    <xdr:col>12</xdr:col>
                    <xdr:colOff>594360</xdr:colOff>
                    <xdr:row>17</xdr:row>
                    <xdr:rowOff>68580</xdr:rowOff>
                  </from>
                  <to>
                    <xdr:col>16383</xdr:col>
                    <xdr:colOff>594360</xdr:colOff>
                    <xdr:row>18</xdr:row>
                    <xdr:rowOff>182880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E028570-E214-4BFB-88DF-5B0BDC842DA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P11:P17</xm:sqref>
        </x14:conditionalFormatting>
        <x14:conditionalFormatting xmlns:xm="http://schemas.microsoft.com/office/excel/2006/main">
          <x14:cfRule type="dataBar" id="{5AF3A9C4-441D-4F63-A7B4-E8B62C26058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K11:K17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DDD989-AE8A-4786-81FD-6CF05FD8ADBD}">
  <sheetPr codeName="Sheet14"/>
  <dimension ref="A1:P27"/>
  <sheetViews>
    <sheetView showGridLines="0" workbookViewId="0"/>
  </sheetViews>
  <sheetFormatPr defaultColWidth="0" defaultRowHeight="14.4"/>
  <cols>
    <col min="1" max="8" width="9.21875" customWidth="1"/>
    <col min="9" max="9" width="10.21875" bestFit="1" customWidth="1"/>
    <col min="10" max="15" width="9.21875" customWidth="1"/>
    <col min="16" max="16" width="6.77734375" customWidth="1"/>
    <col min="17" max="16384" width="9.21875" hidden="1"/>
  </cols>
  <sheetData>
    <row r="1" spans="1:15" s="5" customFormat="1">
      <c r="A1" s="126" t="s">
        <v>272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</row>
    <row r="2" spans="1:15" s="5" customFormat="1" ht="31.2">
      <c r="A2" s="8"/>
      <c r="B2" s="9" t="s">
        <v>264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</row>
    <row r="3" spans="1:15" s="5" customFormat="1">
      <c r="A3" s="8"/>
      <c r="B3" s="33" t="s">
        <v>253</v>
      </c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</row>
    <row r="4" spans="1:15" s="4" customFormat="1" ht="15" thickBot="1">
      <c r="A4" s="11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</row>
    <row r="6" spans="1:15">
      <c r="B6" t="s">
        <v>265</v>
      </c>
    </row>
    <row r="7" spans="1:15">
      <c r="B7" t="s">
        <v>266</v>
      </c>
    </row>
    <row r="9" spans="1:15">
      <c r="B9" t="s">
        <v>269</v>
      </c>
    </row>
    <row r="18" spans="2:11">
      <c r="B18" t="s">
        <v>268</v>
      </c>
    </row>
    <row r="20" spans="2:11">
      <c r="B20" t="s">
        <v>267</v>
      </c>
    </row>
    <row r="22" spans="2:11">
      <c r="B22" t="s">
        <v>292</v>
      </c>
    </row>
    <row r="25" spans="2:11">
      <c r="I25" s="123"/>
    </row>
    <row r="27" spans="2:11">
      <c r="I27" s="125"/>
      <c r="J27" s="125"/>
      <c r="K27" s="124"/>
    </row>
  </sheetData>
  <hyperlinks>
    <hyperlink ref="A1" location="'Dashboarding 101'!A1" display="Contents" xr:uid="{A74ACC08-99AF-4313-B53C-218CBF474986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8438" r:id="rId4" name="Drop Down 6">
              <controlPr defaultSize="0" autoLine="0" autoPict="0">
                <anchor moveWithCells="1">
                  <from>
                    <xdr:col>1</xdr:col>
                    <xdr:colOff>220980</xdr:colOff>
                    <xdr:row>25</xdr:row>
                    <xdr:rowOff>144780</xdr:rowOff>
                  </from>
                  <to>
                    <xdr:col>3</xdr:col>
                    <xdr:colOff>182880</xdr:colOff>
                    <xdr:row>26</xdr:row>
                    <xdr:rowOff>137160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A19DF-BA39-4784-824C-2543B42475D2}">
  <sheetPr codeName="Sheet15"/>
  <dimension ref="A1:P27"/>
  <sheetViews>
    <sheetView showGridLines="0" workbookViewId="0"/>
  </sheetViews>
  <sheetFormatPr defaultColWidth="0" defaultRowHeight="14.4"/>
  <cols>
    <col min="1" max="8" width="9.21875" customWidth="1"/>
    <col min="9" max="9" width="10.21875" bestFit="1" customWidth="1"/>
    <col min="10" max="15" width="9.21875" customWidth="1"/>
    <col min="16" max="16" width="6.77734375" customWidth="1"/>
    <col min="17" max="16384" width="9.21875" hidden="1"/>
  </cols>
  <sheetData>
    <row r="1" spans="1:15" s="5" customFormat="1">
      <c r="A1" s="126" t="s">
        <v>272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</row>
    <row r="2" spans="1:15" s="5" customFormat="1" ht="31.2">
      <c r="A2" s="8"/>
      <c r="B2" s="9" t="s">
        <v>264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</row>
    <row r="3" spans="1:15" s="5" customFormat="1">
      <c r="A3" s="8"/>
      <c r="B3" s="33" t="s">
        <v>253</v>
      </c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</row>
    <row r="4" spans="1:15" s="4" customFormat="1" ht="15" thickBot="1">
      <c r="A4" s="11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</row>
    <row r="6" spans="1:15">
      <c r="B6" t="s">
        <v>265</v>
      </c>
    </row>
    <row r="7" spans="1:15">
      <c r="B7" t="s">
        <v>266</v>
      </c>
    </row>
    <row r="9" spans="1:15">
      <c r="B9" t="s">
        <v>269</v>
      </c>
    </row>
    <row r="18" spans="2:11">
      <c r="B18" t="s">
        <v>268</v>
      </c>
    </row>
    <row r="20" spans="2:11">
      <c r="B20" t="s">
        <v>267</v>
      </c>
    </row>
    <row r="22" spans="2:11">
      <c r="B22" t="s">
        <v>293</v>
      </c>
    </row>
    <row r="25" spans="2:11">
      <c r="I25" s="123"/>
    </row>
    <row r="27" spans="2:11">
      <c r="I27" s="125"/>
      <c r="J27" s="125"/>
      <c r="K27" s="124"/>
    </row>
  </sheetData>
  <hyperlinks>
    <hyperlink ref="A1" location="'Dashboarding 101'!A1" display="Contents" xr:uid="{C521B1E9-C622-4BF1-BFF2-54C0775474E2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9459" r:id="rId4" name="Drop Down 3">
              <controlPr defaultSize="0" autoLine="0" autoPict="0">
                <anchor moveWithCells="1">
                  <from>
                    <xdr:col>1</xdr:col>
                    <xdr:colOff>205740</xdr:colOff>
                    <xdr:row>25</xdr:row>
                    <xdr:rowOff>129540</xdr:rowOff>
                  </from>
                  <to>
                    <xdr:col>3</xdr:col>
                    <xdr:colOff>167640</xdr:colOff>
                    <xdr:row>26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0" r:id="rId5" name="Drop Down 4">
              <controlPr defaultSize="0" autoLine="0" autoPict="0">
                <anchor moveWithCells="1">
                  <from>
                    <xdr:col>1</xdr:col>
                    <xdr:colOff>205740</xdr:colOff>
                    <xdr:row>27</xdr:row>
                    <xdr:rowOff>0</xdr:rowOff>
                  </from>
                  <to>
                    <xdr:col>3</xdr:col>
                    <xdr:colOff>167640</xdr:colOff>
                    <xdr:row>27</xdr:row>
                    <xdr:rowOff>182880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A1961-0D62-414C-A197-89FCCA78551B}">
  <sheetPr codeName="Sheet16"/>
  <dimension ref="A1:P27"/>
  <sheetViews>
    <sheetView showGridLines="0" workbookViewId="0"/>
  </sheetViews>
  <sheetFormatPr defaultColWidth="0" defaultRowHeight="14.4"/>
  <cols>
    <col min="1" max="8" width="9.21875" customWidth="1"/>
    <col min="9" max="9" width="10.21875" bestFit="1" customWidth="1"/>
    <col min="10" max="15" width="9.21875" customWidth="1"/>
    <col min="16" max="16" width="6.77734375" customWidth="1"/>
    <col min="17" max="16384" width="9.21875" hidden="1"/>
  </cols>
  <sheetData>
    <row r="1" spans="1:15" s="5" customFormat="1">
      <c r="A1" s="126" t="s">
        <v>272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</row>
    <row r="2" spans="1:15" s="5" customFormat="1" ht="31.2">
      <c r="A2" s="8"/>
      <c r="B2" s="9" t="s">
        <v>264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</row>
    <row r="3" spans="1:15" s="5" customFormat="1">
      <c r="A3" s="8"/>
      <c r="B3" s="33" t="s">
        <v>253</v>
      </c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</row>
    <row r="4" spans="1:15" s="4" customFormat="1" ht="15" thickBot="1">
      <c r="A4" s="11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</row>
    <row r="6" spans="1:15">
      <c r="B6" t="s">
        <v>265</v>
      </c>
    </row>
    <row r="7" spans="1:15">
      <c r="B7" t="s">
        <v>266</v>
      </c>
    </row>
    <row r="9" spans="1:15">
      <c r="B9" t="s">
        <v>269</v>
      </c>
    </row>
    <row r="18" spans="2:11">
      <c r="B18" t="s">
        <v>268</v>
      </c>
    </row>
    <row r="20" spans="2:11">
      <c r="B20" t="s">
        <v>267</v>
      </c>
    </row>
    <row r="22" spans="2:11">
      <c r="B22" t="s">
        <v>293</v>
      </c>
    </row>
    <row r="25" spans="2:11">
      <c r="I25" s="123"/>
    </row>
    <row r="27" spans="2:11">
      <c r="I27" s="125"/>
      <c r="J27" s="125"/>
      <c r="K27" s="124"/>
    </row>
  </sheetData>
  <hyperlinks>
    <hyperlink ref="A1" location="'Dashboarding 101'!A1" display="Contents" xr:uid="{3DCC303B-CF8B-4EE5-87C3-4EB72C5A8CCB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83" r:id="rId4" name="Spinner 3">
              <controlPr defaultSize="0" autoPict="0">
                <anchor moveWithCells="1" sizeWithCells="1">
                  <from>
                    <xdr:col>2</xdr:col>
                    <xdr:colOff>518160</xdr:colOff>
                    <xdr:row>25</xdr:row>
                    <xdr:rowOff>129540</xdr:rowOff>
                  </from>
                  <to>
                    <xdr:col>3</xdr:col>
                    <xdr:colOff>152400</xdr:colOff>
                    <xdr:row>28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F9CC4-56EB-4F8E-90A1-984217E0D09D}">
  <sheetPr codeName="Sheet5"/>
  <dimension ref="A1:P17"/>
  <sheetViews>
    <sheetView showGridLines="0" workbookViewId="0"/>
  </sheetViews>
  <sheetFormatPr defaultColWidth="0" defaultRowHeight="14.4"/>
  <cols>
    <col min="1" max="15" width="9.21875" customWidth="1"/>
    <col min="16" max="16" width="6.77734375" customWidth="1"/>
    <col min="17" max="16384" width="9.21875" hidden="1"/>
  </cols>
  <sheetData>
    <row r="1" spans="1:16" s="5" customFormat="1">
      <c r="A1" s="126" t="s">
        <v>272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</row>
    <row r="2" spans="1:16" s="5" customFormat="1" ht="31.2">
      <c r="A2" s="13"/>
      <c r="B2" s="14" t="s">
        <v>9</v>
      </c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</row>
    <row r="3" spans="1:16" s="5" customFormat="1">
      <c r="A3" s="13"/>
      <c r="B3" s="83" t="s">
        <v>117</v>
      </c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</row>
    <row r="4" spans="1:16" s="4" customFormat="1" ht="15" thickBot="1">
      <c r="A4" s="15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</row>
    <row r="6" spans="1:16" ht="18">
      <c r="A6" s="82">
        <v>1</v>
      </c>
      <c r="B6" s="128" t="s">
        <v>275</v>
      </c>
      <c r="D6" s="81"/>
      <c r="E6" s="81"/>
    </row>
    <row r="7" spans="1:16" ht="18">
      <c r="A7" s="82">
        <f>A6+1</f>
        <v>2</v>
      </c>
      <c r="B7" s="128" t="s">
        <v>276</v>
      </c>
      <c r="D7" s="81"/>
      <c r="E7" s="81"/>
    </row>
    <row r="8" spans="1:16" ht="18">
      <c r="A8" s="82">
        <f t="shared" ref="A8:A15" si="0">A7+1</f>
        <v>3</v>
      </c>
      <c r="B8" s="128" t="s">
        <v>277</v>
      </c>
      <c r="D8" s="81"/>
      <c r="E8" s="81"/>
    </row>
    <row r="9" spans="1:16" ht="18">
      <c r="A9" s="82">
        <f t="shared" si="0"/>
        <v>4</v>
      </c>
      <c r="B9" s="128" t="s">
        <v>278</v>
      </c>
      <c r="D9" s="81"/>
      <c r="E9" s="81"/>
    </row>
    <row r="10" spans="1:16" ht="18">
      <c r="A10" s="82">
        <f t="shared" si="0"/>
        <v>5</v>
      </c>
      <c r="B10" s="128" t="s">
        <v>279</v>
      </c>
      <c r="D10" s="81"/>
      <c r="E10" s="81"/>
    </row>
    <row r="11" spans="1:16" ht="18">
      <c r="A11" s="82">
        <f t="shared" si="0"/>
        <v>6</v>
      </c>
      <c r="B11" s="128" t="s">
        <v>280</v>
      </c>
      <c r="D11" s="81"/>
      <c r="E11" s="81"/>
    </row>
    <row r="12" spans="1:16" ht="18">
      <c r="A12" s="82">
        <f t="shared" si="0"/>
        <v>7</v>
      </c>
      <c r="B12" s="128" t="s">
        <v>281</v>
      </c>
      <c r="D12" s="81"/>
      <c r="E12" s="81"/>
    </row>
    <row r="13" spans="1:16" ht="18">
      <c r="A13" s="82">
        <f t="shared" si="0"/>
        <v>8</v>
      </c>
      <c r="B13" s="128" t="s">
        <v>282</v>
      </c>
      <c r="D13" s="81"/>
      <c r="E13" s="81"/>
    </row>
    <row r="14" spans="1:16" ht="18">
      <c r="A14" s="82">
        <f t="shared" si="0"/>
        <v>9</v>
      </c>
      <c r="B14" s="128" t="s">
        <v>283</v>
      </c>
    </row>
    <row r="15" spans="1:16" ht="18">
      <c r="A15" s="82">
        <f t="shared" si="0"/>
        <v>10</v>
      </c>
      <c r="B15" s="128" t="s">
        <v>284</v>
      </c>
    </row>
    <row r="17" spans="2:2" ht="18">
      <c r="B17" s="129" t="s">
        <v>285</v>
      </c>
    </row>
  </sheetData>
  <hyperlinks>
    <hyperlink ref="A1" location="'Dashboarding 101'!A1" display="Contents" xr:uid="{0A1D37E9-97E6-4664-BFA8-E2AF59731959}"/>
  </hyperlink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CABA1D-ACEB-4425-A144-3EBE869B062E}">
  <sheetPr codeName="Sheet1"/>
  <dimension ref="A1:P22"/>
  <sheetViews>
    <sheetView showGridLines="0" workbookViewId="0"/>
  </sheetViews>
  <sheetFormatPr defaultColWidth="0" defaultRowHeight="14.4"/>
  <cols>
    <col min="1" max="5" width="9.21875" customWidth="1"/>
    <col min="6" max="6" width="10.21875" customWidth="1"/>
    <col min="7" max="11" width="9.21875" customWidth="1"/>
    <col min="12" max="12" width="8.21875" customWidth="1"/>
    <col min="13" max="15" width="9.21875" customWidth="1"/>
    <col min="16" max="16" width="6.77734375" customWidth="1"/>
    <col min="17" max="16384" width="9.21875" hidden="1"/>
  </cols>
  <sheetData>
    <row r="1" spans="1:15" s="5" customFormat="1">
      <c r="A1" s="126" t="s">
        <v>272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</row>
    <row r="2" spans="1:15" s="5" customFormat="1" ht="31.2">
      <c r="A2" s="8"/>
      <c r="B2" s="9" t="s">
        <v>10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</row>
    <row r="3" spans="1:15" s="5" customFormat="1">
      <c r="A3" s="8"/>
      <c r="B3" s="33" t="s">
        <v>36</v>
      </c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</row>
    <row r="4" spans="1:15" s="4" customFormat="1" ht="15" thickBot="1">
      <c r="A4" s="11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</row>
    <row r="6" spans="1:15">
      <c r="B6" s="31" t="s">
        <v>30</v>
      </c>
      <c r="C6" s="32"/>
      <c r="F6" s="31" t="s">
        <v>24</v>
      </c>
      <c r="G6" s="32"/>
      <c r="J6" s="31" t="s">
        <v>25</v>
      </c>
      <c r="K6" s="32"/>
      <c r="N6" s="31" t="s">
        <v>28</v>
      </c>
      <c r="O6" s="32"/>
    </row>
    <row r="7" spans="1:15" ht="15.75" customHeight="1">
      <c r="B7" s="16" t="s">
        <v>31</v>
      </c>
      <c r="F7" s="17" t="s">
        <v>27</v>
      </c>
      <c r="J7" s="16" t="s">
        <v>26</v>
      </c>
    </row>
    <row r="9" spans="1:15">
      <c r="B9" s="25" t="s">
        <v>19</v>
      </c>
      <c r="C9" s="26" t="s">
        <v>20</v>
      </c>
      <c r="F9" s="29" t="s">
        <v>19</v>
      </c>
      <c r="G9" s="30" t="s">
        <v>20</v>
      </c>
      <c r="I9" s="30" t="s">
        <v>23</v>
      </c>
      <c r="J9" s="29" t="s">
        <v>19</v>
      </c>
      <c r="K9" s="30" t="s">
        <v>20</v>
      </c>
      <c r="N9" s="25" t="s">
        <v>19</v>
      </c>
      <c r="O9" s="26" t="s">
        <v>20</v>
      </c>
    </row>
    <row r="10" spans="1:15">
      <c r="B10" s="23" t="s">
        <v>12</v>
      </c>
      <c r="C10" s="24">
        <v>26</v>
      </c>
      <c r="F10" s="27" t="s">
        <v>12</v>
      </c>
      <c r="G10" s="28">
        <v>26</v>
      </c>
      <c r="I10" s="28">
        <v>1</v>
      </c>
      <c r="J10" s="27" t="s">
        <v>12</v>
      </c>
      <c r="K10" s="28">
        <v>26</v>
      </c>
      <c r="N10" s="23" t="s">
        <v>12</v>
      </c>
      <c r="O10" s="24">
        <v>26</v>
      </c>
    </row>
    <row r="11" spans="1:15">
      <c r="B11" s="23" t="s">
        <v>14</v>
      </c>
      <c r="C11" s="24">
        <v>66</v>
      </c>
      <c r="F11" s="27" t="s">
        <v>14</v>
      </c>
      <c r="G11" s="28">
        <v>66</v>
      </c>
      <c r="I11" s="28">
        <v>2</v>
      </c>
      <c r="J11" s="27" t="s">
        <v>14</v>
      </c>
      <c r="K11" s="28">
        <v>66</v>
      </c>
      <c r="N11" s="23" t="s">
        <v>14</v>
      </c>
      <c r="O11" s="24">
        <v>66</v>
      </c>
    </row>
    <row r="12" spans="1:15">
      <c r="B12" s="23" t="s">
        <v>15</v>
      </c>
      <c r="C12" s="24">
        <v>71</v>
      </c>
      <c r="F12" s="27" t="s">
        <v>15</v>
      </c>
      <c r="G12" s="28">
        <v>71</v>
      </c>
      <c r="I12" s="28">
        <v>3</v>
      </c>
      <c r="J12" s="27" t="s">
        <v>15</v>
      </c>
      <c r="K12" s="28">
        <v>71</v>
      </c>
      <c r="N12" s="23" t="s">
        <v>15</v>
      </c>
      <c r="O12" s="24">
        <v>71</v>
      </c>
    </row>
    <row r="13" spans="1:15">
      <c r="B13" s="23" t="s">
        <v>16</v>
      </c>
      <c r="C13" s="24">
        <v>41</v>
      </c>
      <c r="F13" s="27" t="s">
        <v>16</v>
      </c>
      <c r="G13" s="28">
        <v>41</v>
      </c>
      <c r="I13" s="28">
        <v>4</v>
      </c>
      <c r="J13" s="27" t="s">
        <v>16</v>
      </c>
      <c r="K13" s="28">
        <v>41</v>
      </c>
      <c r="N13" s="23" t="s">
        <v>16</v>
      </c>
      <c r="O13" s="24">
        <v>41</v>
      </c>
    </row>
    <row r="14" spans="1:15">
      <c r="B14" s="23" t="s">
        <v>13</v>
      </c>
      <c r="C14" s="24">
        <v>25</v>
      </c>
      <c r="F14" s="27" t="s">
        <v>13</v>
      </c>
      <c r="G14" s="28">
        <v>25</v>
      </c>
      <c r="I14" s="28">
        <v>5</v>
      </c>
      <c r="J14" s="27" t="s">
        <v>13</v>
      </c>
      <c r="K14" s="28">
        <v>25</v>
      </c>
      <c r="N14" s="23" t="s">
        <v>13</v>
      </c>
      <c r="O14" s="24">
        <v>25</v>
      </c>
    </row>
    <row r="15" spans="1:15">
      <c r="B15" s="23" t="s">
        <v>17</v>
      </c>
      <c r="C15" s="24">
        <v>12</v>
      </c>
      <c r="F15" s="27" t="s">
        <v>17</v>
      </c>
      <c r="G15" s="28">
        <v>12</v>
      </c>
      <c r="I15" s="28">
        <v>6</v>
      </c>
      <c r="J15" s="27" t="s">
        <v>17</v>
      </c>
      <c r="K15" s="28">
        <v>12</v>
      </c>
      <c r="N15" s="23" t="s">
        <v>17</v>
      </c>
      <c r="O15" s="24">
        <v>12</v>
      </c>
    </row>
    <row r="16" spans="1:15">
      <c r="B16" s="23" t="s">
        <v>18</v>
      </c>
      <c r="C16" s="24">
        <v>97</v>
      </c>
      <c r="F16" s="27" t="s">
        <v>18</v>
      </c>
      <c r="G16" s="28">
        <v>97</v>
      </c>
      <c r="I16" s="28">
        <v>7</v>
      </c>
      <c r="J16" s="27" t="s">
        <v>18</v>
      </c>
      <c r="K16" s="28">
        <v>97</v>
      </c>
      <c r="N16" s="23" t="s">
        <v>18</v>
      </c>
      <c r="O16" s="24">
        <v>97</v>
      </c>
    </row>
    <row r="18" spans="1:15">
      <c r="A18" s="20" t="s">
        <v>33</v>
      </c>
      <c r="B18" t="s">
        <v>32</v>
      </c>
      <c r="C18" s="22">
        <v>3</v>
      </c>
      <c r="E18" s="20" t="s">
        <v>33</v>
      </c>
      <c r="F18" t="s">
        <v>21</v>
      </c>
      <c r="G18" s="22">
        <v>5</v>
      </c>
      <c r="I18" s="20" t="s">
        <v>33</v>
      </c>
      <c r="J18" t="s">
        <v>22</v>
      </c>
      <c r="K18" s="22" t="str">
        <f>J22</f>
        <v>Green</v>
      </c>
      <c r="M18" s="20" t="s">
        <v>33</v>
      </c>
      <c r="N18" s="18" t="s">
        <v>29</v>
      </c>
      <c r="O18" s="22" t="str">
        <f>O22</f>
        <v>Orange</v>
      </c>
    </row>
    <row r="19" spans="1:15">
      <c r="A19" s="20" t="s">
        <v>34</v>
      </c>
      <c r="B19" s="21" t="str">
        <f ca="1">OFFSET($B$9,$C$18,)</f>
        <v>Yellow</v>
      </c>
      <c r="C19" s="22">
        <f ca="1">OFFSET($C$9,$C$18,)</f>
        <v>71</v>
      </c>
      <c r="E19" s="20" t="s">
        <v>34</v>
      </c>
      <c r="F19" s="21" t="str">
        <f>INDEX(B10:B16,G18)</f>
        <v>Blue</v>
      </c>
      <c r="G19" s="22">
        <f>INDEX(C10:C16,G18)</f>
        <v>25</v>
      </c>
      <c r="I19" s="20" t="s">
        <v>34</v>
      </c>
      <c r="J19" s="21" t="s">
        <v>23</v>
      </c>
      <c r="K19" s="22">
        <f>MATCH(K18,B10:B16,0)</f>
        <v>4</v>
      </c>
      <c r="M19" s="20" t="s">
        <v>34</v>
      </c>
      <c r="N19" s="22" t="str">
        <f>INDEX(B10:B16,MATCH(O18,B10:B16,0))</f>
        <v>Orange</v>
      </c>
      <c r="O19" s="22">
        <f>INDEX(C10:C16,MATCH(O18,B10:B16,0))</f>
        <v>66</v>
      </c>
    </row>
    <row r="21" spans="1:15">
      <c r="A21" s="20" t="s">
        <v>35</v>
      </c>
    </row>
    <row r="22" spans="1:15">
      <c r="I22">
        <v>4</v>
      </c>
      <c r="J22" t="str">
        <f>INDEX(J10:J16,I22)</f>
        <v>Green</v>
      </c>
      <c r="N22">
        <v>2</v>
      </c>
      <c r="O22" t="str">
        <f>INDEX(N10:N16,N22)</f>
        <v>Orange</v>
      </c>
    </row>
  </sheetData>
  <conditionalFormatting sqref="C10:C16">
    <cfRule type="cellIs" dxfId="14" priority="8" operator="equal">
      <formula>$C$19</formula>
    </cfRule>
  </conditionalFormatting>
  <conditionalFormatting sqref="G10:G16">
    <cfRule type="cellIs" dxfId="13" priority="6" operator="equal">
      <formula>$G$19</formula>
    </cfRule>
  </conditionalFormatting>
  <conditionalFormatting sqref="O10:O16">
    <cfRule type="cellIs" dxfId="12" priority="2" operator="equal">
      <formula>$O$19</formula>
    </cfRule>
  </conditionalFormatting>
  <conditionalFormatting sqref="I10:I16">
    <cfRule type="cellIs" dxfId="11" priority="1" operator="equal">
      <formula>$K$19</formula>
    </cfRule>
  </conditionalFormatting>
  <hyperlinks>
    <hyperlink ref="A1" location="'Dashboarding 101'!A1" display="Contents" xr:uid="{FD55BF1B-3428-4A24-A3CE-9CFE8AA9692B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4" r:id="rId4" name="Spinner 2">
              <controlPr defaultSize="0" autoPict="0">
                <anchor moveWithCells="1" sizeWithCells="1">
                  <from>
                    <xdr:col>1</xdr:col>
                    <xdr:colOff>68580</xdr:colOff>
                    <xdr:row>19</xdr:row>
                    <xdr:rowOff>167640</xdr:rowOff>
                  </from>
                  <to>
                    <xdr:col>1</xdr:col>
                    <xdr:colOff>518160</xdr:colOff>
                    <xdr:row>22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5" name="Spinner 4">
              <controlPr defaultSize="0" autoPict="0">
                <anchor moveWithCells="1" sizeWithCells="1">
                  <from>
                    <xdr:col>5</xdr:col>
                    <xdr:colOff>68580</xdr:colOff>
                    <xdr:row>19</xdr:row>
                    <xdr:rowOff>175260</xdr:rowOff>
                  </from>
                  <to>
                    <xdr:col>5</xdr:col>
                    <xdr:colOff>518160</xdr:colOff>
                    <xdr:row>22</xdr:row>
                    <xdr:rowOff>129540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6" name="Drop Down 5">
              <controlPr defaultSize="0" autoLine="0" autoPict="0">
                <anchor moveWithCells="1">
                  <from>
                    <xdr:col>8</xdr:col>
                    <xdr:colOff>22860</xdr:colOff>
                    <xdr:row>20</xdr:row>
                    <xdr:rowOff>129540</xdr:rowOff>
                  </from>
                  <to>
                    <xdr:col>11</xdr:col>
                    <xdr:colOff>0</xdr:colOff>
                    <xdr:row>22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0" r:id="rId7" name="Drop Down 8">
              <controlPr defaultSize="0" autoLine="0" autoPict="0">
                <anchor moveWithCells="1">
                  <from>
                    <xdr:col>12</xdr:col>
                    <xdr:colOff>30480</xdr:colOff>
                    <xdr:row>20</xdr:row>
                    <xdr:rowOff>99060</xdr:rowOff>
                  </from>
                  <to>
                    <xdr:col>15</xdr:col>
                    <xdr:colOff>15240</xdr:colOff>
                    <xdr:row>21</xdr:row>
                    <xdr:rowOff>182880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9" operator="containsText" id="{81B542C9-5082-444F-B799-2E4A0F53E143}">
            <xm:f>NOT(ISERROR(SEARCH($B$19,B10)))</xm:f>
            <xm:f>$B$19</xm:f>
            <x14:dxf>
              <fill>
                <patternFill>
                  <bgColor theme="9" tint="0.39994506668294322"/>
                </patternFill>
              </fill>
            </x14:dxf>
          </x14:cfRule>
          <xm:sqref>B10:B16</xm:sqref>
        </x14:conditionalFormatting>
        <x14:conditionalFormatting xmlns:xm="http://schemas.microsoft.com/office/excel/2006/main">
          <x14:cfRule type="containsText" priority="7" operator="containsText" id="{44A1D09A-F723-429C-8938-9D87F4B5D511}">
            <xm:f>NOT(ISERROR(SEARCH($F$19,F10)))</xm:f>
            <xm:f>$F$19</xm:f>
            <x14:dxf>
              <fill>
                <patternFill>
                  <bgColor theme="9" tint="0.39994506668294322"/>
                </patternFill>
              </fill>
            </x14:dxf>
          </x14:cfRule>
          <xm:sqref>F10:F16</xm:sqref>
        </x14:conditionalFormatting>
        <x14:conditionalFormatting xmlns:xm="http://schemas.microsoft.com/office/excel/2006/main">
          <x14:cfRule type="containsText" priority="5" operator="containsText" id="{B4F50689-8DA1-4DFD-8F13-E76DCD778866}">
            <xm:f>NOT(ISERROR(SEARCH($B$19+$K$18,J10)))</xm:f>
            <xm:f>$B$19+$K$18</xm:f>
            <x14:dxf>
              <fill>
                <patternFill>
                  <bgColor theme="9" tint="0.39994506668294322"/>
                </patternFill>
              </fill>
            </x14:dxf>
          </x14:cfRule>
          <xm:sqref>J10:J16</xm:sqref>
        </x14:conditionalFormatting>
        <x14:conditionalFormatting xmlns:xm="http://schemas.microsoft.com/office/excel/2006/main">
          <x14:cfRule type="containsText" priority="3" operator="containsText" id="{B1B2BD4E-EF3A-4ED7-B9BA-FF7E411ECDD6}">
            <xm:f>NOT(ISERROR(SEARCH($N$19,N10)))</xm:f>
            <xm:f>$N$19</xm:f>
            <x14:dxf>
              <fill>
                <patternFill>
                  <bgColor theme="9" tint="0.39994506668294322"/>
                </patternFill>
              </fill>
            </x14:dxf>
          </x14:cfRule>
          <xm:sqref>N10:N16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C4C3A-5F72-4F8C-9D23-4B15305C34E1}">
  <sheetPr codeName="Sheet6"/>
  <dimension ref="A1:P68"/>
  <sheetViews>
    <sheetView showGridLines="0" workbookViewId="0">
      <selection activeCell="A2" sqref="A2"/>
    </sheetView>
  </sheetViews>
  <sheetFormatPr defaultColWidth="0" defaultRowHeight="14.4"/>
  <cols>
    <col min="1" max="15" width="9.21875" customWidth="1"/>
    <col min="16" max="16" width="6.77734375" customWidth="1"/>
    <col min="17" max="16384" width="9.21875" hidden="1"/>
  </cols>
  <sheetData>
    <row r="1" spans="1:15" s="5" customFormat="1">
      <c r="A1" s="126" t="s">
        <v>272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</row>
    <row r="2" spans="1:15" s="5" customFormat="1" ht="31.2">
      <c r="A2" s="8"/>
      <c r="B2" s="9" t="s">
        <v>6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</row>
    <row r="3" spans="1:15" s="5" customFormat="1">
      <c r="A3" s="8"/>
      <c r="B3" s="33" t="s">
        <v>37</v>
      </c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</row>
    <row r="4" spans="1:15" s="4" customFormat="1" ht="15" thickBot="1">
      <c r="A4" s="11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</row>
    <row r="6" spans="1:15">
      <c r="B6" s="85" t="s">
        <v>86</v>
      </c>
      <c r="C6" s="85" t="s">
        <v>87</v>
      </c>
      <c r="D6" s="85" t="s">
        <v>93</v>
      </c>
    </row>
    <row r="7" spans="1:15" ht="15.6">
      <c r="B7" s="86" t="s">
        <v>83</v>
      </c>
      <c r="C7" s="86" t="s">
        <v>84</v>
      </c>
      <c r="D7" s="86" t="s">
        <v>85</v>
      </c>
      <c r="F7" s="103" t="s">
        <v>73</v>
      </c>
      <c r="G7" s="104" t="s">
        <v>179</v>
      </c>
      <c r="H7" s="104"/>
      <c r="I7" s="63"/>
      <c r="J7" s="63"/>
      <c r="K7" s="63"/>
      <c r="L7" s="63"/>
    </row>
    <row r="8" spans="1:15">
      <c r="B8" s="84">
        <v>1</v>
      </c>
      <c r="C8" s="84">
        <v>0</v>
      </c>
      <c r="D8" s="84" t="str">
        <f>B8&amp;":"&amp;C8</f>
        <v>1:0</v>
      </c>
      <c r="F8" s="62" t="s">
        <v>72</v>
      </c>
      <c r="G8" s="60" t="s">
        <v>71</v>
      </c>
      <c r="H8" s="60"/>
      <c r="I8" s="60"/>
      <c r="J8" s="60"/>
      <c r="K8" s="60"/>
      <c r="L8" s="60"/>
    </row>
    <row r="9" spans="1:15">
      <c r="B9" s="84">
        <v>1</v>
      </c>
      <c r="C9" s="84">
        <v>0</v>
      </c>
      <c r="D9" s="84" t="str">
        <f t="shared" ref="D9:D61" si="0">B9&amp;":"&amp;C9</f>
        <v>1:0</v>
      </c>
      <c r="F9" s="62" t="s">
        <v>70</v>
      </c>
      <c r="G9" s="60" t="s">
        <v>69</v>
      </c>
      <c r="H9" s="60"/>
      <c r="I9" s="60"/>
      <c r="J9" s="60"/>
      <c r="K9" s="60"/>
      <c r="L9" s="60"/>
    </row>
    <row r="10" spans="1:15">
      <c r="B10" s="84">
        <v>1</v>
      </c>
      <c r="C10" s="84">
        <v>0</v>
      </c>
      <c r="D10" s="84" t="str">
        <f t="shared" si="0"/>
        <v>1:0</v>
      </c>
      <c r="F10" s="62" t="s">
        <v>68</v>
      </c>
      <c r="G10" s="60">
        <v>3</v>
      </c>
      <c r="H10" s="60"/>
      <c r="I10" s="60"/>
      <c r="J10" s="60"/>
      <c r="K10" s="60"/>
      <c r="L10" s="60"/>
    </row>
    <row r="11" spans="1:15">
      <c r="B11" s="84">
        <v>1</v>
      </c>
      <c r="C11" s="84">
        <v>0</v>
      </c>
      <c r="D11" s="84" t="str">
        <f t="shared" si="0"/>
        <v>1:0</v>
      </c>
      <c r="F11" s="61" t="s">
        <v>67</v>
      </c>
      <c r="G11" s="60"/>
      <c r="H11" s="60"/>
      <c r="I11" s="60"/>
      <c r="J11" s="60"/>
      <c r="K11" s="60"/>
      <c r="L11" s="60"/>
    </row>
    <row r="12" spans="1:15">
      <c r="B12" s="84">
        <v>1</v>
      </c>
      <c r="C12" s="84">
        <v>0</v>
      </c>
      <c r="D12" s="84" t="str">
        <f t="shared" si="0"/>
        <v>1:0</v>
      </c>
      <c r="F12" s="59"/>
      <c r="G12" s="130" t="s">
        <v>65</v>
      </c>
      <c r="H12" s="130"/>
      <c r="I12" s="131" t="s">
        <v>66</v>
      </c>
      <c r="J12" s="130"/>
      <c r="K12" s="130"/>
      <c r="L12" s="130"/>
    </row>
    <row r="13" spans="1:15">
      <c r="B13" s="84">
        <v>1</v>
      </c>
      <c r="C13" s="84">
        <v>0</v>
      </c>
      <c r="D13" s="84" t="str">
        <f t="shared" si="0"/>
        <v>1:0</v>
      </c>
      <c r="F13" s="58"/>
      <c r="G13" s="132" t="s">
        <v>65</v>
      </c>
      <c r="H13" s="133"/>
      <c r="I13" s="134" t="s">
        <v>64</v>
      </c>
      <c r="J13" s="135"/>
      <c r="K13" s="136" t="s">
        <v>63</v>
      </c>
      <c r="L13" s="133"/>
    </row>
    <row r="14" spans="1:15">
      <c r="B14" s="84">
        <v>1</v>
      </c>
      <c r="C14" s="84">
        <v>0</v>
      </c>
      <c r="D14" s="84" t="str">
        <f t="shared" si="0"/>
        <v>1:0</v>
      </c>
      <c r="F14" s="58"/>
      <c r="G14" s="134"/>
      <c r="H14" s="137"/>
      <c r="I14" s="134"/>
      <c r="J14" s="138"/>
      <c r="K14" s="136"/>
      <c r="L14" s="137"/>
    </row>
    <row r="15" spans="1:15">
      <c r="B15" s="84">
        <v>1</v>
      </c>
      <c r="C15" s="84">
        <v>0</v>
      </c>
      <c r="D15" s="84" t="str">
        <f t="shared" si="0"/>
        <v>1:0</v>
      </c>
      <c r="F15" s="58"/>
      <c r="G15" s="57" t="s">
        <v>62</v>
      </c>
      <c r="H15" s="54" t="s">
        <v>61</v>
      </c>
      <c r="I15" s="56" t="s">
        <v>62</v>
      </c>
      <c r="J15" s="55" t="s">
        <v>61</v>
      </c>
      <c r="K15" s="55" t="s">
        <v>62</v>
      </c>
      <c r="L15" s="54" t="s">
        <v>61</v>
      </c>
    </row>
    <row r="16" spans="1:15">
      <c r="B16" s="84">
        <v>1</v>
      </c>
      <c r="C16" s="84">
        <v>0</v>
      </c>
      <c r="D16" s="84" t="str">
        <f t="shared" si="0"/>
        <v>1:0</v>
      </c>
      <c r="F16" s="53" t="s">
        <v>60</v>
      </c>
      <c r="G16" s="52">
        <v>1000</v>
      </c>
      <c r="H16" s="49">
        <v>100</v>
      </c>
      <c r="I16" s="51">
        <v>500</v>
      </c>
      <c r="J16" s="50">
        <v>100</v>
      </c>
      <c r="K16" s="50">
        <v>500</v>
      </c>
      <c r="L16" s="49">
        <v>100</v>
      </c>
    </row>
    <row r="17" spans="2:12">
      <c r="B17" s="84">
        <v>1</v>
      </c>
      <c r="C17" s="84">
        <v>0</v>
      </c>
      <c r="D17" s="84" t="str">
        <f t="shared" si="0"/>
        <v>1:0</v>
      </c>
      <c r="F17" s="53"/>
      <c r="G17" s="52"/>
      <c r="H17" s="49"/>
      <c r="I17" s="51"/>
      <c r="J17" s="50"/>
      <c r="K17" s="50"/>
      <c r="L17" s="49"/>
    </row>
    <row r="18" spans="2:12">
      <c r="B18" s="84">
        <v>1</v>
      </c>
      <c r="C18" s="84">
        <v>1</v>
      </c>
      <c r="D18" s="84" t="str">
        <f t="shared" si="0"/>
        <v>1:1</v>
      </c>
      <c r="F18" s="48" t="s">
        <v>82</v>
      </c>
      <c r="G18" s="47">
        <v>166</v>
      </c>
      <c r="H18" s="44">
        <v>16.600000000000001</v>
      </c>
      <c r="I18" s="46">
        <v>89</v>
      </c>
      <c r="J18" s="45">
        <v>17.8</v>
      </c>
      <c r="K18" s="45">
        <v>77</v>
      </c>
      <c r="L18" s="44">
        <v>15.4</v>
      </c>
    </row>
    <row r="19" spans="2:12">
      <c r="B19" s="84">
        <v>1</v>
      </c>
      <c r="C19" s="84">
        <f>C18+1</f>
        <v>2</v>
      </c>
      <c r="D19" s="84" t="str">
        <f t="shared" si="0"/>
        <v>1:2</v>
      </c>
      <c r="F19" s="48" t="s">
        <v>81</v>
      </c>
      <c r="G19" s="47">
        <v>103</v>
      </c>
      <c r="H19" s="44">
        <v>10.3</v>
      </c>
      <c r="I19" s="46">
        <v>54</v>
      </c>
      <c r="J19" s="45">
        <v>10.8</v>
      </c>
      <c r="K19" s="45">
        <v>49</v>
      </c>
      <c r="L19" s="44">
        <v>9.8000000000000007</v>
      </c>
    </row>
    <row r="20" spans="2:12">
      <c r="B20" s="84">
        <v>1</v>
      </c>
      <c r="C20" s="84">
        <f t="shared" ref="C20:C26" si="1">C19+1</f>
        <v>3</v>
      </c>
      <c r="D20" s="84" t="str">
        <f t="shared" si="0"/>
        <v>1:3</v>
      </c>
      <c r="F20" s="48" t="s">
        <v>80</v>
      </c>
      <c r="G20" s="47">
        <v>277</v>
      </c>
      <c r="H20" s="44">
        <v>27.7</v>
      </c>
      <c r="I20" s="46">
        <v>132</v>
      </c>
      <c r="J20" s="45">
        <v>26.4</v>
      </c>
      <c r="K20" s="45">
        <v>145</v>
      </c>
      <c r="L20" s="44">
        <v>29</v>
      </c>
    </row>
    <row r="21" spans="2:12">
      <c r="B21" s="84">
        <v>1</v>
      </c>
      <c r="C21" s="84">
        <f t="shared" si="1"/>
        <v>4</v>
      </c>
      <c r="D21" s="84" t="str">
        <f t="shared" si="0"/>
        <v>1:4</v>
      </c>
      <c r="F21" s="48" t="s">
        <v>79</v>
      </c>
      <c r="G21" s="47">
        <v>207</v>
      </c>
      <c r="H21" s="44">
        <v>20.7</v>
      </c>
      <c r="I21" s="46">
        <v>91</v>
      </c>
      <c r="J21" s="45">
        <v>18.2</v>
      </c>
      <c r="K21" s="45">
        <v>116</v>
      </c>
      <c r="L21" s="44">
        <v>23.2</v>
      </c>
    </row>
    <row r="22" spans="2:12">
      <c r="B22" s="84">
        <v>1</v>
      </c>
      <c r="C22" s="84">
        <f t="shared" si="1"/>
        <v>5</v>
      </c>
      <c r="D22" s="84" t="str">
        <f t="shared" si="0"/>
        <v>1:5</v>
      </c>
      <c r="F22" s="48" t="s">
        <v>78</v>
      </c>
      <c r="G22" s="47">
        <v>91</v>
      </c>
      <c r="H22" s="44">
        <v>9.1</v>
      </c>
      <c r="I22" s="46">
        <v>53</v>
      </c>
      <c r="J22" s="45">
        <v>10.6</v>
      </c>
      <c r="K22" s="45">
        <v>38</v>
      </c>
      <c r="L22" s="44">
        <v>7.6</v>
      </c>
    </row>
    <row r="23" spans="2:12">
      <c r="B23" s="84">
        <v>1</v>
      </c>
      <c r="C23" s="84">
        <f t="shared" si="1"/>
        <v>6</v>
      </c>
      <c r="D23" s="84" t="str">
        <f t="shared" si="0"/>
        <v>1:6</v>
      </c>
      <c r="F23" s="48" t="s">
        <v>77</v>
      </c>
      <c r="G23" s="47">
        <v>105</v>
      </c>
      <c r="H23" s="44">
        <v>10.5</v>
      </c>
      <c r="I23" s="46">
        <v>57</v>
      </c>
      <c r="J23" s="45">
        <v>11.4</v>
      </c>
      <c r="K23" s="45">
        <v>48</v>
      </c>
      <c r="L23" s="44">
        <v>9.6</v>
      </c>
    </row>
    <row r="24" spans="2:12">
      <c r="B24" s="84">
        <v>1</v>
      </c>
      <c r="C24" s="84">
        <f t="shared" si="1"/>
        <v>7</v>
      </c>
      <c r="D24" s="84" t="str">
        <f t="shared" si="0"/>
        <v>1:7</v>
      </c>
      <c r="F24" s="48" t="s">
        <v>76</v>
      </c>
      <c r="G24" s="47">
        <v>24</v>
      </c>
      <c r="H24" s="44">
        <v>2.4</v>
      </c>
      <c r="I24" s="46">
        <v>11</v>
      </c>
      <c r="J24" s="45">
        <v>2.2000000000000002</v>
      </c>
      <c r="K24" s="45">
        <v>13</v>
      </c>
      <c r="L24" s="44">
        <v>2.6</v>
      </c>
    </row>
    <row r="25" spans="2:12">
      <c r="B25" s="84">
        <v>1</v>
      </c>
      <c r="C25" s="84">
        <f t="shared" si="1"/>
        <v>8</v>
      </c>
      <c r="D25" s="84" t="str">
        <f t="shared" si="0"/>
        <v>1:8</v>
      </c>
      <c r="F25" s="48" t="s">
        <v>75</v>
      </c>
      <c r="G25" s="47">
        <v>25</v>
      </c>
      <c r="H25" s="44">
        <v>2.5</v>
      </c>
      <c r="I25" s="46">
        <v>11</v>
      </c>
      <c r="J25" s="45">
        <v>2.2000000000000002</v>
      </c>
      <c r="K25" s="45">
        <v>14</v>
      </c>
      <c r="L25" s="44">
        <v>2.8</v>
      </c>
    </row>
    <row r="26" spans="2:12">
      <c r="B26" s="84">
        <v>1</v>
      </c>
      <c r="C26" s="84">
        <f t="shared" si="1"/>
        <v>9</v>
      </c>
      <c r="D26" s="84" t="str">
        <f t="shared" si="0"/>
        <v>1:9</v>
      </c>
      <c r="F26" s="69" t="s">
        <v>74</v>
      </c>
      <c r="G26" s="68">
        <v>2</v>
      </c>
      <c r="H26" s="65">
        <v>0.2</v>
      </c>
      <c r="I26" s="67">
        <v>2</v>
      </c>
      <c r="J26" s="66">
        <v>0.4</v>
      </c>
      <c r="K26" s="66"/>
      <c r="L26" s="65"/>
    </row>
    <row r="27" spans="2:12">
      <c r="B27" s="84">
        <v>1</v>
      </c>
      <c r="C27" s="84">
        <v>0</v>
      </c>
      <c r="D27" s="84" t="str">
        <f t="shared" si="0"/>
        <v>1:0</v>
      </c>
      <c r="F27" s="64"/>
      <c r="G27" s="64"/>
      <c r="H27" s="64"/>
      <c r="I27" s="64"/>
      <c r="J27" s="64"/>
      <c r="K27" s="64"/>
      <c r="L27" s="64"/>
    </row>
    <row r="28" spans="2:12" ht="15.6">
      <c r="B28" s="84">
        <v>2</v>
      </c>
      <c r="C28" s="84">
        <v>0</v>
      </c>
      <c r="D28" s="84" t="str">
        <f t="shared" si="0"/>
        <v>2:0</v>
      </c>
      <c r="F28" s="103" t="s">
        <v>73</v>
      </c>
      <c r="G28" s="104" t="s">
        <v>180</v>
      </c>
      <c r="H28" s="104"/>
      <c r="I28" s="63"/>
      <c r="J28" s="63"/>
      <c r="K28" s="63"/>
      <c r="L28" s="63"/>
    </row>
    <row r="29" spans="2:12">
      <c r="B29" s="84">
        <v>2</v>
      </c>
      <c r="C29" s="84">
        <v>0</v>
      </c>
      <c r="D29" s="84" t="str">
        <f t="shared" si="0"/>
        <v>2:0</v>
      </c>
      <c r="F29" s="62" t="s">
        <v>72</v>
      </c>
      <c r="G29" s="60" t="s">
        <v>71</v>
      </c>
      <c r="H29" s="60"/>
      <c r="I29" s="60"/>
      <c r="J29" s="60"/>
      <c r="K29" s="60"/>
      <c r="L29" s="60"/>
    </row>
    <row r="30" spans="2:12">
      <c r="B30" s="84">
        <v>2</v>
      </c>
      <c r="C30" s="84">
        <v>0</v>
      </c>
      <c r="D30" s="84" t="str">
        <f t="shared" si="0"/>
        <v>2:0</v>
      </c>
      <c r="F30" s="62" t="s">
        <v>70</v>
      </c>
      <c r="G30" s="60" t="s">
        <v>69</v>
      </c>
      <c r="H30" s="60"/>
      <c r="I30" s="60"/>
      <c r="J30" s="60"/>
      <c r="K30" s="60"/>
      <c r="L30" s="60"/>
    </row>
    <row r="31" spans="2:12">
      <c r="B31" s="84">
        <v>2</v>
      </c>
      <c r="C31" s="84">
        <v>0</v>
      </c>
      <c r="D31" s="84" t="str">
        <f t="shared" si="0"/>
        <v>2:0</v>
      </c>
      <c r="F31" s="62" t="s">
        <v>68</v>
      </c>
      <c r="G31" s="60">
        <v>36</v>
      </c>
      <c r="H31" s="60"/>
      <c r="I31" s="60"/>
      <c r="J31" s="60"/>
      <c r="K31" s="60"/>
      <c r="L31" s="60"/>
    </row>
    <row r="32" spans="2:12">
      <c r="B32" s="84">
        <v>2</v>
      </c>
      <c r="C32" s="84">
        <v>0</v>
      </c>
      <c r="D32" s="84" t="str">
        <f t="shared" si="0"/>
        <v>2:0</v>
      </c>
      <c r="F32" s="61" t="s">
        <v>67</v>
      </c>
      <c r="G32" s="60"/>
      <c r="H32" s="60"/>
      <c r="I32" s="60"/>
      <c r="J32" s="60"/>
      <c r="K32" s="60"/>
      <c r="L32" s="60"/>
    </row>
    <row r="33" spans="2:12">
      <c r="B33" s="84">
        <v>2</v>
      </c>
      <c r="C33" s="84">
        <v>0</v>
      </c>
      <c r="D33" s="84" t="str">
        <f t="shared" si="0"/>
        <v>2:0</v>
      </c>
      <c r="F33" s="59"/>
      <c r="G33" s="130" t="s">
        <v>65</v>
      </c>
      <c r="H33" s="130"/>
      <c r="I33" s="131" t="s">
        <v>66</v>
      </c>
      <c r="J33" s="130"/>
      <c r="K33" s="130"/>
      <c r="L33" s="130"/>
    </row>
    <row r="34" spans="2:12">
      <c r="B34" s="84">
        <v>2</v>
      </c>
      <c r="C34" s="84">
        <v>0</v>
      </c>
      <c r="D34" s="84" t="str">
        <f t="shared" si="0"/>
        <v>2:0</v>
      </c>
      <c r="F34" s="58"/>
      <c r="G34" s="132" t="s">
        <v>65</v>
      </c>
      <c r="H34" s="133"/>
      <c r="I34" s="134" t="s">
        <v>64</v>
      </c>
      <c r="J34" s="135"/>
      <c r="K34" s="136" t="s">
        <v>63</v>
      </c>
      <c r="L34" s="133"/>
    </row>
    <row r="35" spans="2:12">
      <c r="B35" s="84">
        <v>2</v>
      </c>
      <c r="C35" s="84">
        <v>0</v>
      </c>
      <c r="D35" s="84" t="str">
        <f t="shared" si="0"/>
        <v>2:0</v>
      </c>
      <c r="F35" s="58"/>
      <c r="G35" s="134"/>
      <c r="H35" s="137"/>
      <c r="I35" s="134"/>
      <c r="J35" s="138"/>
      <c r="K35" s="136"/>
      <c r="L35" s="137"/>
    </row>
    <row r="36" spans="2:12">
      <c r="B36" s="84">
        <v>2</v>
      </c>
      <c r="C36" s="84">
        <v>0</v>
      </c>
      <c r="D36" s="84" t="str">
        <f t="shared" si="0"/>
        <v>2:0</v>
      </c>
      <c r="F36" s="58"/>
      <c r="G36" s="57" t="s">
        <v>62</v>
      </c>
      <c r="H36" s="54" t="s">
        <v>61</v>
      </c>
      <c r="I36" s="56" t="s">
        <v>62</v>
      </c>
      <c r="J36" s="55" t="s">
        <v>61</v>
      </c>
      <c r="K36" s="55" t="s">
        <v>62</v>
      </c>
      <c r="L36" s="54" t="s">
        <v>61</v>
      </c>
    </row>
    <row r="37" spans="2:12">
      <c r="B37" s="84">
        <v>2</v>
      </c>
      <c r="C37" s="84">
        <v>0</v>
      </c>
      <c r="D37" s="84" t="str">
        <f t="shared" si="0"/>
        <v>2:0</v>
      </c>
      <c r="F37" s="53" t="s">
        <v>60</v>
      </c>
      <c r="G37" s="52">
        <v>190</v>
      </c>
      <c r="H37" s="49">
        <v>100</v>
      </c>
      <c r="I37" s="51">
        <v>140</v>
      </c>
      <c r="J37" s="50">
        <v>100</v>
      </c>
      <c r="K37" s="50">
        <v>50</v>
      </c>
      <c r="L37" s="49">
        <v>100</v>
      </c>
    </row>
    <row r="38" spans="2:12">
      <c r="B38" s="84">
        <v>2</v>
      </c>
      <c r="C38" s="84">
        <v>0</v>
      </c>
      <c r="D38" s="84" t="str">
        <f t="shared" si="0"/>
        <v>2:0</v>
      </c>
      <c r="F38" s="53"/>
      <c r="G38" s="52"/>
      <c r="H38" s="49"/>
      <c r="I38" s="51"/>
      <c r="J38" s="50"/>
      <c r="K38" s="50"/>
      <c r="L38" s="49"/>
    </row>
    <row r="39" spans="2:12">
      <c r="B39" s="84">
        <v>2</v>
      </c>
      <c r="C39" s="84">
        <v>1</v>
      </c>
      <c r="D39" s="84" t="str">
        <f t="shared" si="0"/>
        <v>2:1</v>
      </c>
      <c r="F39" s="48" t="s">
        <v>59</v>
      </c>
      <c r="G39" s="47">
        <v>30</v>
      </c>
      <c r="H39" s="44">
        <v>15.79</v>
      </c>
      <c r="I39" s="46">
        <v>27</v>
      </c>
      <c r="J39" s="45">
        <v>19.29</v>
      </c>
      <c r="K39" s="45">
        <v>3</v>
      </c>
      <c r="L39" s="44">
        <v>6</v>
      </c>
    </row>
    <row r="40" spans="2:12">
      <c r="B40" s="84">
        <v>2</v>
      </c>
      <c r="C40" s="84">
        <f>C39+1</f>
        <v>2</v>
      </c>
      <c r="D40" s="84" t="str">
        <f t="shared" si="0"/>
        <v>2:2</v>
      </c>
      <c r="F40" s="48" t="s">
        <v>58</v>
      </c>
      <c r="G40" s="47">
        <v>13</v>
      </c>
      <c r="H40" s="44">
        <v>6.84</v>
      </c>
      <c r="I40" s="46">
        <v>11</v>
      </c>
      <c r="J40" s="45">
        <v>7.86</v>
      </c>
      <c r="K40" s="45">
        <v>2</v>
      </c>
      <c r="L40" s="44">
        <v>4</v>
      </c>
    </row>
    <row r="41" spans="2:12">
      <c r="B41" s="84">
        <v>2</v>
      </c>
      <c r="C41" s="84">
        <f t="shared" ref="C41:C58" si="2">C40+1</f>
        <v>3</v>
      </c>
      <c r="D41" s="84" t="str">
        <f t="shared" si="0"/>
        <v>2:3</v>
      </c>
      <c r="F41" s="48" t="s">
        <v>57</v>
      </c>
      <c r="G41" s="47">
        <v>7</v>
      </c>
      <c r="H41" s="44">
        <v>3.68</v>
      </c>
      <c r="I41" s="46">
        <v>6</v>
      </c>
      <c r="J41" s="45">
        <v>4.29</v>
      </c>
      <c r="K41" s="45">
        <v>1</v>
      </c>
      <c r="L41" s="44">
        <v>2</v>
      </c>
    </row>
    <row r="42" spans="2:12">
      <c r="B42" s="84">
        <v>2</v>
      </c>
      <c r="C42" s="84">
        <f t="shared" si="2"/>
        <v>4</v>
      </c>
      <c r="D42" s="84" t="str">
        <f t="shared" si="0"/>
        <v>2:4</v>
      </c>
      <c r="F42" s="48" t="s">
        <v>56</v>
      </c>
      <c r="G42" s="47">
        <v>6</v>
      </c>
      <c r="H42" s="44">
        <v>3.16</v>
      </c>
      <c r="I42" s="46">
        <v>5</v>
      </c>
      <c r="J42" s="45">
        <v>3.57</v>
      </c>
      <c r="K42" s="45">
        <v>1</v>
      </c>
      <c r="L42" s="44">
        <v>2</v>
      </c>
    </row>
    <row r="43" spans="2:12">
      <c r="B43" s="84">
        <v>2</v>
      </c>
      <c r="C43" s="84">
        <f t="shared" si="2"/>
        <v>5</v>
      </c>
      <c r="D43" s="84" t="str">
        <f t="shared" si="0"/>
        <v>2:5</v>
      </c>
      <c r="F43" s="48" t="s">
        <v>55</v>
      </c>
      <c r="G43" s="47">
        <v>43</v>
      </c>
      <c r="H43" s="44">
        <v>22.63</v>
      </c>
      <c r="I43" s="46">
        <v>36</v>
      </c>
      <c r="J43" s="45">
        <v>25.71</v>
      </c>
      <c r="K43" s="45">
        <v>7</v>
      </c>
      <c r="L43" s="44">
        <v>14</v>
      </c>
    </row>
    <row r="44" spans="2:12">
      <c r="B44" s="84">
        <v>2</v>
      </c>
      <c r="C44" s="84">
        <f t="shared" si="2"/>
        <v>6</v>
      </c>
      <c r="D44" s="84" t="str">
        <f t="shared" si="0"/>
        <v>2:6</v>
      </c>
      <c r="F44" s="48" t="s">
        <v>54</v>
      </c>
      <c r="G44" s="47">
        <v>9</v>
      </c>
      <c r="H44" s="44">
        <v>4.74</v>
      </c>
      <c r="I44" s="46">
        <v>7</v>
      </c>
      <c r="J44" s="45">
        <v>5</v>
      </c>
      <c r="K44" s="45">
        <v>2</v>
      </c>
      <c r="L44" s="44">
        <v>4</v>
      </c>
    </row>
    <row r="45" spans="2:12">
      <c r="B45" s="84">
        <v>2</v>
      </c>
      <c r="C45" s="84">
        <f t="shared" si="2"/>
        <v>7</v>
      </c>
      <c r="D45" s="84" t="str">
        <f t="shared" si="0"/>
        <v>2:7</v>
      </c>
      <c r="F45" s="48" t="s">
        <v>53</v>
      </c>
      <c r="G45" s="47">
        <v>11</v>
      </c>
      <c r="H45" s="44">
        <v>5.79</v>
      </c>
      <c r="I45" s="46">
        <v>8</v>
      </c>
      <c r="J45" s="45">
        <v>5.71</v>
      </c>
      <c r="K45" s="45">
        <v>3</v>
      </c>
      <c r="L45" s="44">
        <v>6</v>
      </c>
    </row>
    <row r="46" spans="2:12">
      <c r="B46" s="84">
        <v>2</v>
      </c>
      <c r="C46" s="84">
        <f t="shared" si="2"/>
        <v>8</v>
      </c>
      <c r="D46" s="84" t="str">
        <f t="shared" si="0"/>
        <v>2:8</v>
      </c>
      <c r="F46" s="48" t="s">
        <v>52</v>
      </c>
      <c r="G46" s="47">
        <v>15</v>
      </c>
      <c r="H46" s="44">
        <v>7.89</v>
      </c>
      <c r="I46" s="46">
        <v>11</v>
      </c>
      <c r="J46" s="45">
        <v>7.86</v>
      </c>
      <c r="K46" s="45">
        <v>4</v>
      </c>
      <c r="L46" s="44">
        <v>8</v>
      </c>
    </row>
    <row r="47" spans="2:12">
      <c r="B47" s="84">
        <v>2</v>
      </c>
      <c r="C47" s="84">
        <f t="shared" si="2"/>
        <v>9</v>
      </c>
      <c r="D47" s="84" t="str">
        <f t="shared" si="0"/>
        <v>2:9</v>
      </c>
      <c r="F47" s="48" t="s">
        <v>51</v>
      </c>
      <c r="G47" s="47">
        <v>4</v>
      </c>
      <c r="H47" s="44">
        <v>2.11</v>
      </c>
      <c r="I47" s="46"/>
      <c r="J47" s="45"/>
      <c r="K47" s="45">
        <v>4</v>
      </c>
      <c r="L47" s="44">
        <v>8</v>
      </c>
    </row>
    <row r="48" spans="2:12">
      <c r="B48" s="84">
        <v>2</v>
      </c>
      <c r="C48" s="84">
        <f t="shared" si="2"/>
        <v>10</v>
      </c>
      <c r="D48" s="84" t="str">
        <f t="shared" si="0"/>
        <v>2:10</v>
      </c>
      <c r="F48" s="48" t="s">
        <v>50</v>
      </c>
      <c r="G48" s="47">
        <v>3</v>
      </c>
      <c r="H48" s="44">
        <v>1.58</v>
      </c>
      <c r="I48" s="46"/>
      <c r="J48" s="45"/>
      <c r="K48" s="45">
        <v>3</v>
      </c>
      <c r="L48" s="44">
        <v>6</v>
      </c>
    </row>
    <row r="49" spans="2:12">
      <c r="B49" s="84">
        <v>2</v>
      </c>
      <c r="C49" s="84">
        <f t="shared" si="2"/>
        <v>11</v>
      </c>
      <c r="D49" s="84" t="str">
        <f t="shared" si="0"/>
        <v>2:11</v>
      </c>
      <c r="F49" s="48" t="s">
        <v>49</v>
      </c>
      <c r="G49" s="47">
        <v>14</v>
      </c>
      <c r="H49" s="44">
        <v>7.37</v>
      </c>
      <c r="I49" s="46">
        <v>12</v>
      </c>
      <c r="J49" s="45">
        <v>8.57</v>
      </c>
      <c r="K49" s="45">
        <v>2</v>
      </c>
      <c r="L49" s="44">
        <v>4</v>
      </c>
    </row>
    <row r="50" spans="2:12">
      <c r="B50" s="84">
        <v>2</v>
      </c>
      <c r="C50" s="84">
        <f t="shared" si="2"/>
        <v>12</v>
      </c>
      <c r="D50" s="84" t="str">
        <f t="shared" si="0"/>
        <v>2:12</v>
      </c>
      <c r="F50" s="48" t="s">
        <v>48</v>
      </c>
      <c r="G50" s="47">
        <v>4</v>
      </c>
      <c r="H50" s="44">
        <v>2.11</v>
      </c>
      <c r="I50" s="46">
        <v>4</v>
      </c>
      <c r="J50" s="45">
        <v>2.86</v>
      </c>
      <c r="K50" s="45"/>
      <c r="L50" s="44"/>
    </row>
    <row r="51" spans="2:12">
      <c r="B51" s="84">
        <v>2</v>
      </c>
      <c r="C51" s="84">
        <f t="shared" si="2"/>
        <v>13</v>
      </c>
      <c r="D51" s="84" t="str">
        <f t="shared" si="0"/>
        <v>2:13</v>
      </c>
      <c r="F51" s="48" t="s">
        <v>47</v>
      </c>
      <c r="G51" s="47">
        <v>45</v>
      </c>
      <c r="H51" s="44">
        <v>23.68</v>
      </c>
      <c r="I51" s="46">
        <v>34</v>
      </c>
      <c r="J51" s="45">
        <v>24.29</v>
      </c>
      <c r="K51" s="45">
        <v>11</v>
      </c>
      <c r="L51" s="44">
        <v>22</v>
      </c>
    </row>
    <row r="52" spans="2:12">
      <c r="B52" s="84">
        <v>2</v>
      </c>
      <c r="C52" s="84">
        <f t="shared" si="2"/>
        <v>14</v>
      </c>
      <c r="D52" s="84" t="str">
        <f t="shared" si="0"/>
        <v>2:14</v>
      </c>
      <c r="F52" s="48" t="s">
        <v>46</v>
      </c>
      <c r="G52" s="47">
        <v>12</v>
      </c>
      <c r="H52" s="44">
        <v>6.32</v>
      </c>
      <c r="I52" s="46">
        <v>11</v>
      </c>
      <c r="J52" s="45">
        <v>7.86</v>
      </c>
      <c r="K52" s="45">
        <v>1</v>
      </c>
      <c r="L52" s="44">
        <v>2</v>
      </c>
    </row>
    <row r="53" spans="2:12">
      <c r="B53" s="84">
        <v>2</v>
      </c>
      <c r="C53" s="84">
        <f t="shared" si="2"/>
        <v>15</v>
      </c>
      <c r="D53" s="84" t="str">
        <f t="shared" si="0"/>
        <v>2:15</v>
      </c>
      <c r="F53" s="48" t="s">
        <v>45</v>
      </c>
      <c r="G53" s="47">
        <v>4</v>
      </c>
      <c r="H53" s="44">
        <v>2.11</v>
      </c>
      <c r="I53" s="46">
        <v>3</v>
      </c>
      <c r="J53" s="45">
        <v>2.14</v>
      </c>
      <c r="K53" s="45">
        <v>1</v>
      </c>
      <c r="L53" s="44">
        <v>2</v>
      </c>
    </row>
    <row r="54" spans="2:12">
      <c r="B54" s="84">
        <v>2</v>
      </c>
      <c r="C54" s="84">
        <f t="shared" si="2"/>
        <v>16</v>
      </c>
      <c r="D54" s="84" t="str">
        <f t="shared" si="0"/>
        <v>2:16</v>
      </c>
      <c r="F54" s="48" t="s">
        <v>44</v>
      </c>
      <c r="G54" s="47">
        <v>8</v>
      </c>
      <c r="H54" s="44">
        <v>4.21</v>
      </c>
      <c r="I54" s="46">
        <v>4</v>
      </c>
      <c r="J54" s="45">
        <v>2.86</v>
      </c>
      <c r="K54" s="45">
        <v>4</v>
      </c>
      <c r="L54" s="44">
        <v>8</v>
      </c>
    </row>
    <row r="55" spans="2:12">
      <c r="B55" s="84">
        <v>2</v>
      </c>
      <c r="C55" s="84">
        <f t="shared" si="2"/>
        <v>17</v>
      </c>
      <c r="D55" s="84" t="str">
        <f t="shared" si="0"/>
        <v>2:17</v>
      </c>
      <c r="F55" s="48" t="s">
        <v>43</v>
      </c>
      <c r="G55" s="47">
        <v>140</v>
      </c>
      <c r="H55" s="44">
        <v>73.680000000000007</v>
      </c>
      <c r="I55" s="46">
        <v>124</v>
      </c>
      <c r="J55" s="45">
        <v>88.57</v>
      </c>
      <c r="K55" s="45">
        <v>16</v>
      </c>
      <c r="L55" s="44">
        <v>32</v>
      </c>
    </row>
    <row r="56" spans="2:12">
      <c r="B56" s="84">
        <v>2</v>
      </c>
      <c r="C56" s="84">
        <f t="shared" si="2"/>
        <v>18</v>
      </c>
      <c r="D56" s="84" t="str">
        <f t="shared" si="0"/>
        <v>2:18</v>
      </c>
      <c r="F56" s="48" t="s">
        <v>42</v>
      </c>
      <c r="G56" s="47">
        <v>3</v>
      </c>
      <c r="H56" s="44">
        <v>1.58</v>
      </c>
      <c r="I56" s="46"/>
      <c r="J56" s="45"/>
      <c r="K56" s="45">
        <v>3</v>
      </c>
      <c r="L56" s="44">
        <v>6</v>
      </c>
    </row>
    <row r="57" spans="2:12">
      <c r="B57" s="84">
        <v>2</v>
      </c>
      <c r="C57" s="84">
        <f t="shared" si="2"/>
        <v>19</v>
      </c>
      <c r="D57" s="84" t="str">
        <f t="shared" si="0"/>
        <v>2:19</v>
      </c>
      <c r="F57" s="48" t="s">
        <v>41</v>
      </c>
      <c r="G57" s="47">
        <v>18</v>
      </c>
      <c r="H57" s="44">
        <v>9.4700000000000006</v>
      </c>
      <c r="I57" s="46">
        <v>16</v>
      </c>
      <c r="J57" s="45">
        <v>11.43</v>
      </c>
      <c r="K57" s="45">
        <v>2</v>
      </c>
      <c r="L57" s="44">
        <v>4</v>
      </c>
    </row>
    <row r="58" spans="2:12">
      <c r="B58" s="84">
        <v>2</v>
      </c>
      <c r="C58" s="84">
        <f t="shared" si="2"/>
        <v>20</v>
      </c>
      <c r="D58" s="84" t="str">
        <f t="shared" si="0"/>
        <v>2:20</v>
      </c>
      <c r="F58" s="48" t="s">
        <v>40</v>
      </c>
      <c r="G58" s="47">
        <v>1</v>
      </c>
      <c r="H58" s="44">
        <v>0.53</v>
      </c>
      <c r="I58" s="46">
        <v>1</v>
      </c>
      <c r="J58" s="45">
        <v>0.71</v>
      </c>
      <c r="K58" s="45"/>
      <c r="L58" s="44"/>
    </row>
    <row r="59" spans="2:12">
      <c r="B59" s="84">
        <v>2</v>
      </c>
      <c r="C59" s="84">
        <v>0</v>
      </c>
      <c r="D59" s="84" t="str">
        <f t="shared" si="0"/>
        <v>2:0</v>
      </c>
      <c r="F59" s="48"/>
      <c r="G59" s="47"/>
      <c r="H59" s="44"/>
      <c r="I59" s="46"/>
      <c r="J59" s="45"/>
      <c r="K59" s="45"/>
      <c r="L59" s="44"/>
    </row>
    <row r="60" spans="2:12">
      <c r="B60" s="84">
        <v>2</v>
      </c>
      <c r="C60" s="84">
        <v>0</v>
      </c>
      <c r="D60" s="84" t="str">
        <f t="shared" si="0"/>
        <v>2:0</v>
      </c>
      <c r="F60" s="43" t="s">
        <v>39</v>
      </c>
      <c r="G60" s="42">
        <v>390</v>
      </c>
      <c r="H60" s="39"/>
      <c r="I60" s="41">
        <v>320</v>
      </c>
      <c r="J60" s="40"/>
      <c r="K60" s="40">
        <v>70</v>
      </c>
      <c r="L60" s="39"/>
    </row>
    <row r="61" spans="2:12">
      <c r="B61" s="84">
        <v>2</v>
      </c>
      <c r="C61" s="84">
        <v>0</v>
      </c>
      <c r="D61" s="84" t="str">
        <f t="shared" si="0"/>
        <v>2:0</v>
      </c>
      <c r="F61" s="38" t="s">
        <v>38</v>
      </c>
      <c r="G61" s="37">
        <v>2.0499999999999998</v>
      </c>
      <c r="H61" s="34"/>
      <c r="I61" s="36">
        <v>2.29</v>
      </c>
      <c r="J61" s="35"/>
      <c r="K61" s="35">
        <v>1.4</v>
      </c>
      <c r="L61" s="34"/>
    </row>
    <row r="64" spans="2:12">
      <c r="B64" s="2" t="s">
        <v>90</v>
      </c>
      <c r="F64" s="59"/>
      <c r="G64" s="130" t="s">
        <v>65</v>
      </c>
      <c r="H64" s="130"/>
      <c r="I64" s="131" t="s">
        <v>66</v>
      </c>
      <c r="J64" s="130"/>
      <c r="K64" s="130"/>
      <c r="L64" s="130"/>
    </row>
    <row r="65" spans="2:12">
      <c r="B65" s="86" t="s">
        <v>88</v>
      </c>
      <c r="C65" s="86" t="s">
        <v>89</v>
      </c>
      <c r="D65" s="86" t="s">
        <v>92</v>
      </c>
      <c r="F65" s="58"/>
      <c r="G65" s="132" t="s">
        <v>65</v>
      </c>
      <c r="H65" s="133"/>
      <c r="I65" s="134" t="s">
        <v>64</v>
      </c>
      <c r="J65" s="135"/>
      <c r="K65" s="136" t="s">
        <v>63</v>
      </c>
      <c r="L65" s="133"/>
    </row>
    <row r="66" spans="2:12">
      <c r="B66" s="87">
        <v>2</v>
      </c>
      <c r="C66" s="88">
        <v>20</v>
      </c>
      <c r="D66" s="84" t="str">
        <f>B66&amp;":"&amp;C66</f>
        <v>2:20</v>
      </c>
      <c r="F66" s="58"/>
      <c r="G66" s="134"/>
      <c r="H66" s="137"/>
      <c r="I66" s="134"/>
      <c r="J66" s="138"/>
      <c r="K66" s="136"/>
      <c r="L66" s="137"/>
    </row>
    <row r="67" spans="2:12">
      <c r="F67" s="58"/>
      <c r="G67" s="57" t="s">
        <v>62</v>
      </c>
      <c r="H67" s="54" t="s">
        <v>61</v>
      </c>
      <c r="I67" s="56" t="s">
        <v>62</v>
      </c>
      <c r="J67" s="55" t="s">
        <v>61</v>
      </c>
      <c r="K67" s="55" t="s">
        <v>62</v>
      </c>
      <c r="L67" s="54" t="s">
        <v>61</v>
      </c>
    </row>
    <row r="68" spans="2:12">
      <c r="E68" s="21" t="s">
        <v>91</v>
      </c>
      <c r="F68" s="19" t="str">
        <f>INDEX(F8:F61,MATCH($D$66,$D$8:$D$61,0))</f>
        <v>我不记得了</v>
      </c>
      <c r="G68" s="19">
        <f t="shared" ref="G68:L68" si="3">INDEX(G8:G61,MATCH($D$66,$D$8:$D$61,0))</f>
        <v>1</v>
      </c>
      <c r="H68" s="19">
        <f t="shared" si="3"/>
        <v>0.53</v>
      </c>
      <c r="I68" s="19">
        <f t="shared" si="3"/>
        <v>1</v>
      </c>
      <c r="J68" s="19">
        <f t="shared" si="3"/>
        <v>0.71</v>
      </c>
      <c r="K68" s="19">
        <f t="shared" si="3"/>
        <v>0</v>
      </c>
      <c r="L68" s="19">
        <f t="shared" si="3"/>
        <v>0</v>
      </c>
    </row>
  </sheetData>
  <mergeCells count="24">
    <mergeCell ref="G66:H66"/>
    <mergeCell ref="I66:J66"/>
    <mergeCell ref="K66:L66"/>
    <mergeCell ref="G34:H34"/>
    <mergeCell ref="I34:J34"/>
    <mergeCell ref="K34:L34"/>
    <mergeCell ref="G35:H35"/>
    <mergeCell ref="I35:J35"/>
    <mergeCell ref="K35:L35"/>
    <mergeCell ref="G64:H64"/>
    <mergeCell ref="I64:L64"/>
    <mergeCell ref="G65:H65"/>
    <mergeCell ref="I65:J65"/>
    <mergeCell ref="K65:L65"/>
    <mergeCell ref="G12:H12"/>
    <mergeCell ref="I12:L12"/>
    <mergeCell ref="G33:H33"/>
    <mergeCell ref="I33:L33"/>
    <mergeCell ref="G13:H13"/>
    <mergeCell ref="I13:J13"/>
    <mergeCell ref="K13:L13"/>
    <mergeCell ref="G14:H14"/>
    <mergeCell ref="I14:J14"/>
    <mergeCell ref="K14:L14"/>
  </mergeCells>
  <conditionalFormatting sqref="F18:L26">
    <cfRule type="expression" dxfId="6" priority="4" stopIfTrue="1">
      <formula>F$11&lt;0</formula>
    </cfRule>
  </conditionalFormatting>
  <conditionalFormatting sqref="F16:L17">
    <cfRule type="cellIs" dxfId="5" priority="5" stopIfTrue="1" operator="lessThan">
      <formula>0</formula>
    </cfRule>
  </conditionalFormatting>
  <conditionalFormatting sqref="F39:L61">
    <cfRule type="expression" dxfId="4" priority="2" stopIfTrue="1">
      <formula>F$11&lt;0</formula>
    </cfRule>
  </conditionalFormatting>
  <conditionalFormatting sqref="F37:L38">
    <cfRule type="cellIs" dxfId="3" priority="3" stopIfTrue="1" operator="lessThan">
      <formula>0</formula>
    </cfRule>
  </conditionalFormatting>
  <conditionalFormatting sqref="D8:D61">
    <cfRule type="cellIs" dxfId="2" priority="1" operator="equal">
      <formula>$D$66</formula>
    </cfRule>
  </conditionalFormatting>
  <hyperlinks>
    <hyperlink ref="F11" location="T3.Link" tooltip="Click to Back to 'Table of Contents'" display="Back to 'Table of Contents'" xr:uid="{BEEC2BCB-7E65-49A1-B862-1FB1E215E03B}"/>
    <hyperlink ref="F32" location="T36.Link" tooltip="Click to Back to 'Table of Contents'" display="Back to 'Table of Contents'" xr:uid="{F73E4266-7DD2-4747-A44F-04C75639962F}"/>
    <hyperlink ref="A1" location="'Dashboarding 101'!A1" display="Contents" xr:uid="{4DE90F78-AE46-4113-9F2A-ED0B5EEBB277}"/>
  </hyperlink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3" name="Spinner 1">
              <controlPr defaultSize="0" autoPict="0">
                <anchor moveWithCells="1" sizeWithCells="1">
                  <from>
                    <xdr:col>1</xdr:col>
                    <xdr:colOff>68580</xdr:colOff>
                    <xdr:row>67</xdr:row>
                    <xdr:rowOff>167640</xdr:rowOff>
                  </from>
                  <to>
                    <xdr:col>1</xdr:col>
                    <xdr:colOff>518160</xdr:colOff>
                    <xdr:row>70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8" r:id="rId4" name="Spinner 2">
              <controlPr defaultSize="0" autoPict="0">
                <anchor moveWithCells="1" sizeWithCells="1">
                  <from>
                    <xdr:col>2</xdr:col>
                    <xdr:colOff>91440</xdr:colOff>
                    <xdr:row>67</xdr:row>
                    <xdr:rowOff>167640</xdr:rowOff>
                  </from>
                  <to>
                    <xdr:col>2</xdr:col>
                    <xdr:colOff>533400</xdr:colOff>
                    <xdr:row>70</xdr:row>
                    <xdr:rowOff>114300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ACD58-A3AD-4AFA-B2C7-C50C35CDFA92}">
  <sheetPr codeName="Sheet2"/>
  <dimension ref="A1:P98"/>
  <sheetViews>
    <sheetView showGridLines="0" workbookViewId="0"/>
  </sheetViews>
  <sheetFormatPr defaultColWidth="0" defaultRowHeight="14.4"/>
  <cols>
    <col min="1" max="15" width="9.21875" customWidth="1"/>
    <col min="16" max="16" width="6.77734375" customWidth="1"/>
    <col min="17" max="16384" width="9.21875" hidden="1"/>
  </cols>
  <sheetData>
    <row r="1" spans="1:15" s="5" customFormat="1">
      <c r="A1" s="126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</row>
    <row r="2" spans="1:15" s="5" customFormat="1" ht="31.2">
      <c r="A2" s="8"/>
      <c r="B2" s="9" t="s">
        <v>94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</row>
    <row r="3" spans="1:15" s="5" customFormat="1">
      <c r="A3" s="8"/>
      <c r="B3" s="33" t="s">
        <v>95</v>
      </c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</row>
    <row r="4" spans="1:15" s="4" customFormat="1" ht="15" thickBot="1">
      <c r="A4" s="11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</row>
    <row r="6" spans="1:15">
      <c r="B6" s="2" t="s">
        <v>96</v>
      </c>
    </row>
    <row r="32" spans="2:2">
      <c r="B32" s="2" t="s">
        <v>96</v>
      </c>
    </row>
    <row r="35" spans="2:11">
      <c r="B35" s="31" t="s">
        <v>98</v>
      </c>
      <c r="C35" s="32"/>
      <c r="D35" s="32"/>
      <c r="E35" s="32"/>
      <c r="H35" s="31" t="s">
        <v>99</v>
      </c>
      <c r="I35" s="32"/>
      <c r="J35" s="32"/>
      <c r="K35" s="32"/>
    </row>
    <row r="55" spans="2:12">
      <c r="B55" s="2" t="s">
        <v>97</v>
      </c>
    </row>
    <row r="57" spans="2:12">
      <c r="B57" s="71"/>
      <c r="C57" s="72"/>
      <c r="D57" s="72"/>
      <c r="E57" s="72"/>
      <c r="F57" s="73"/>
      <c r="H57" s="71"/>
      <c r="I57" s="72"/>
      <c r="J57" s="72"/>
      <c r="K57" s="72"/>
      <c r="L57" s="73"/>
    </row>
    <row r="58" spans="2:12">
      <c r="B58" s="74"/>
      <c r="C58" s="5"/>
      <c r="D58" s="5"/>
      <c r="E58" s="5"/>
      <c r="F58" s="75"/>
      <c r="H58" s="74"/>
      <c r="I58" s="5"/>
      <c r="J58" s="5"/>
      <c r="K58" s="5"/>
      <c r="L58" s="75"/>
    </row>
    <row r="59" spans="2:12">
      <c r="B59" s="74"/>
      <c r="C59" s="5"/>
      <c r="D59" s="5"/>
      <c r="E59" s="5"/>
      <c r="F59" s="75"/>
      <c r="H59" s="74"/>
      <c r="I59" s="5"/>
      <c r="J59" s="5"/>
      <c r="K59" s="5"/>
      <c r="L59" s="75"/>
    </row>
    <row r="60" spans="2:12">
      <c r="B60" s="74"/>
      <c r="C60" s="5"/>
      <c r="D60" s="5"/>
      <c r="E60" s="5"/>
      <c r="F60" s="75"/>
      <c r="H60" s="74"/>
      <c r="I60" s="5"/>
      <c r="J60" s="5"/>
      <c r="K60" s="5"/>
      <c r="L60" s="75"/>
    </row>
    <row r="61" spans="2:12">
      <c r="B61" s="74"/>
      <c r="C61" s="5"/>
      <c r="D61" s="5"/>
      <c r="E61" s="5"/>
      <c r="F61" s="75"/>
      <c r="H61" s="74"/>
      <c r="I61" s="5"/>
      <c r="J61" s="5"/>
      <c r="K61" s="5"/>
      <c r="L61" s="75"/>
    </row>
    <row r="62" spans="2:12">
      <c r="B62" s="76"/>
      <c r="C62" s="77"/>
      <c r="D62" s="77"/>
      <c r="E62" s="77"/>
      <c r="F62" s="78"/>
      <c r="H62" s="76"/>
      <c r="I62" s="77"/>
      <c r="J62" s="77"/>
      <c r="K62" s="77"/>
      <c r="L62" s="78"/>
    </row>
    <row r="65" spans="2:9">
      <c r="B65" s="2" t="s">
        <v>100</v>
      </c>
    </row>
    <row r="80" spans="2:9">
      <c r="I80" s="2" t="s">
        <v>101</v>
      </c>
    </row>
    <row r="81" spans="2:9">
      <c r="I81" s="2" t="s">
        <v>102</v>
      </c>
    </row>
    <row r="85" spans="2:9">
      <c r="B85" s="2" t="s">
        <v>289</v>
      </c>
    </row>
    <row r="87" spans="2:9">
      <c r="B87" s="80" t="s">
        <v>112</v>
      </c>
      <c r="D87" s="71"/>
      <c r="E87" s="72"/>
      <c r="F87" s="72"/>
      <c r="G87" s="72"/>
      <c r="H87" s="73"/>
    </row>
    <row r="88" spans="2:9">
      <c r="B88" s="79" t="s">
        <v>103</v>
      </c>
      <c r="D88" s="74"/>
      <c r="E88" s="5"/>
      <c r="F88" s="5"/>
      <c r="G88" s="5"/>
      <c r="H88" s="75"/>
    </row>
    <row r="89" spans="2:9">
      <c r="B89" s="79" t="s">
        <v>104</v>
      </c>
      <c r="D89" s="74"/>
      <c r="E89" s="5"/>
      <c r="F89" s="5"/>
      <c r="G89" s="5"/>
      <c r="H89" s="75"/>
    </row>
    <row r="90" spans="2:9">
      <c r="B90" s="79" t="s">
        <v>14</v>
      </c>
      <c r="D90" s="74"/>
      <c r="E90" s="5"/>
      <c r="F90" s="5"/>
      <c r="G90" s="5"/>
      <c r="H90" s="75"/>
    </row>
    <row r="91" spans="2:9">
      <c r="B91" s="79" t="s">
        <v>105</v>
      </c>
      <c r="D91" s="74"/>
      <c r="E91" s="5"/>
      <c r="F91" s="5"/>
      <c r="G91" s="5"/>
      <c r="H91" s="75"/>
    </row>
    <row r="92" spans="2:9">
      <c r="B92" s="79" t="s">
        <v>106</v>
      </c>
      <c r="D92" s="76"/>
      <c r="E92" s="77"/>
      <c r="F92" s="77"/>
      <c r="G92" s="77"/>
      <c r="H92" s="78"/>
    </row>
    <row r="93" spans="2:9">
      <c r="B93" s="79" t="s">
        <v>107</v>
      </c>
    </row>
    <row r="94" spans="2:9">
      <c r="B94" s="79" t="s">
        <v>108</v>
      </c>
    </row>
    <row r="95" spans="2:9">
      <c r="B95" s="79" t="s">
        <v>109</v>
      </c>
    </row>
    <row r="96" spans="2:9">
      <c r="B96" s="79" t="s">
        <v>110</v>
      </c>
      <c r="D96" t="s">
        <v>113</v>
      </c>
    </row>
    <row r="97" spans="2:5">
      <c r="B97" s="79" t="s">
        <v>111</v>
      </c>
      <c r="D97" t="s">
        <v>114</v>
      </c>
      <c r="E97" s="19">
        <v>5</v>
      </c>
    </row>
    <row r="98" spans="2:5">
      <c r="D98" t="s">
        <v>115</v>
      </c>
      <c r="E98" s="19" t="str">
        <f>INDEX(B88:B97,E97)</f>
        <v>Cherry</v>
      </c>
    </row>
  </sheetData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203" r:id="rId3" name="Drop Down 35">
              <controlPr defaultSize="0" autoLine="0" autoPict="0">
                <anchor moveWithCells="1">
                  <from>
                    <xdr:col>2</xdr:col>
                    <xdr:colOff>609600</xdr:colOff>
                    <xdr:row>93</xdr:row>
                    <xdr:rowOff>30480</xdr:rowOff>
                  </from>
                  <to>
                    <xdr:col>6</xdr:col>
                    <xdr:colOff>152400</xdr:colOff>
                    <xdr:row>94</xdr:row>
                    <xdr:rowOff>137160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8D6C4-56D9-4C4D-BD05-EF9A9968B014}">
  <sheetPr codeName="Sheet7"/>
  <dimension ref="A1:P14"/>
  <sheetViews>
    <sheetView showGridLines="0" workbookViewId="0"/>
  </sheetViews>
  <sheetFormatPr defaultColWidth="0" defaultRowHeight="14.4"/>
  <cols>
    <col min="1" max="15" width="9.21875" customWidth="1"/>
    <col min="16" max="16" width="6.77734375" customWidth="1"/>
    <col min="17" max="16384" width="9.21875" hidden="1"/>
  </cols>
  <sheetData>
    <row r="1" spans="1:15" s="5" customFormat="1">
      <c r="A1" s="126" t="s">
        <v>272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</row>
    <row r="2" spans="1:15" s="5" customFormat="1" ht="31.2">
      <c r="A2" s="8"/>
      <c r="B2" s="9" t="s">
        <v>248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</row>
    <row r="3" spans="1:15" s="5" customFormat="1">
      <c r="A3" s="8"/>
      <c r="B3" s="33" t="s">
        <v>116</v>
      </c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</row>
    <row r="4" spans="1:15" s="4" customFormat="1" ht="15" thickBot="1">
      <c r="A4" s="11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</row>
    <row r="6" spans="1:15">
      <c r="B6" s="70" t="s">
        <v>118</v>
      </c>
    </row>
    <row r="8" spans="1:15">
      <c r="B8" t="s">
        <v>120</v>
      </c>
    </row>
    <row r="10" spans="1:15">
      <c r="B10" t="s">
        <v>121</v>
      </c>
    </row>
    <row r="12" spans="1:15">
      <c r="B12" t="s">
        <v>119</v>
      </c>
    </row>
    <row r="14" spans="1:15">
      <c r="B14" t="s">
        <v>122</v>
      </c>
    </row>
  </sheetData>
  <hyperlinks>
    <hyperlink ref="A1" location="'Dashboarding 101'!A1" display="Contents" xr:uid="{4299993A-F71A-462A-AA3E-E4C83FF3236F}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F5859-FE03-41CF-8F68-B5F3E762FAAC}">
  <sheetPr codeName="Sheet8"/>
  <dimension ref="A1:P43"/>
  <sheetViews>
    <sheetView showGridLines="0" workbookViewId="0"/>
  </sheetViews>
  <sheetFormatPr defaultColWidth="0" defaultRowHeight="14.4"/>
  <cols>
    <col min="1" max="15" width="9.21875" customWidth="1"/>
    <col min="16" max="16" width="6.77734375" customWidth="1"/>
    <col min="17" max="16384" width="9.21875" hidden="1"/>
  </cols>
  <sheetData>
    <row r="1" spans="1:15" s="5" customFormat="1">
      <c r="A1" s="126" t="s">
        <v>272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</row>
    <row r="2" spans="1:15" s="5" customFormat="1" ht="31.2">
      <c r="A2" s="8"/>
      <c r="B2" s="9" t="s">
        <v>249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</row>
    <row r="3" spans="1:15" s="5" customFormat="1">
      <c r="A3" s="8"/>
      <c r="B3" s="33" t="s">
        <v>123</v>
      </c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</row>
    <row r="4" spans="1:15" s="4" customFormat="1" ht="15" thickBot="1">
      <c r="A4" s="11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</row>
    <row r="6" spans="1:15">
      <c r="B6" t="s">
        <v>139</v>
      </c>
    </row>
    <row r="7" spans="1:15">
      <c r="B7" t="s">
        <v>140</v>
      </c>
    </row>
    <row r="8" spans="1:15">
      <c r="B8" t="s">
        <v>141</v>
      </c>
    </row>
    <row r="9" spans="1:15">
      <c r="B9" t="s">
        <v>286</v>
      </c>
    </row>
    <row r="11" spans="1:15">
      <c r="B11" s="31" t="s">
        <v>124</v>
      </c>
      <c r="C11" s="32"/>
      <c r="D11" s="32"/>
      <c r="E11" s="32"/>
      <c r="F11" s="32"/>
      <c r="I11" s="31" t="s">
        <v>125</v>
      </c>
      <c r="J11" s="32"/>
      <c r="K11" s="32"/>
      <c r="L11" s="32"/>
      <c r="M11" s="32"/>
      <c r="N11" s="32"/>
      <c r="O11" s="32"/>
    </row>
    <row r="12" spans="1:15">
      <c r="B12" s="20" t="s">
        <v>133</v>
      </c>
      <c r="C12" t="s">
        <v>135</v>
      </c>
      <c r="I12" s="20" t="s">
        <v>133</v>
      </c>
      <c r="J12" t="s">
        <v>137</v>
      </c>
    </row>
    <row r="13" spans="1:15">
      <c r="B13" s="91" t="s">
        <v>134</v>
      </c>
      <c r="C13" t="s">
        <v>136</v>
      </c>
      <c r="I13" s="91" t="s">
        <v>134</v>
      </c>
      <c r="J13" t="s">
        <v>138</v>
      </c>
    </row>
    <row r="14" spans="1:15">
      <c r="B14" s="91"/>
    </row>
    <row r="15" spans="1:15">
      <c r="B15" s="16" t="s">
        <v>130</v>
      </c>
      <c r="C15" s="19" t="s">
        <v>126</v>
      </c>
      <c r="D15" s="19" t="s">
        <v>127</v>
      </c>
      <c r="E15" s="19" t="s">
        <v>128</v>
      </c>
      <c r="F15" s="19" t="s">
        <v>129</v>
      </c>
      <c r="I15" s="16" t="s">
        <v>131</v>
      </c>
      <c r="J15" s="16" t="s">
        <v>132</v>
      </c>
      <c r="K15" t="s">
        <v>20</v>
      </c>
    </row>
    <row r="16" spans="1:15">
      <c r="B16" s="89" t="s">
        <v>12</v>
      </c>
      <c r="C16" s="90">
        <v>26</v>
      </c>
      <c r="D16" s="90">
        <v>95</v>
      </c>
      <c r="E16" s="90">
        <v>84</v>
      </c>
      <c r="F16" s="90">
        <v>45</v>
      </c>
      <c r="I16" s="89" t="s">
        <v>12</v>
      </c>
      <c r="J16" s="19" t="s">
        <v>126</v>
      </c>
      <c r="K16" s="90">
        <v>26</v>
      </c>
    </row>
    <row r="17" spans="2:11">
      <c r="B17" s="89" t="s">
        <v>14</v>
      </c>
      <c r="C17" s="90">
        <v>62</v>
      </c>
      <c r="D17" s="90">
        <v>65</v>
      </c>
      <c r="E17" s="90">
        <v>16</v>
      </c>
      <c r="F17" s="90">
        <v>74</v>
      </c>
      <c r="I17" s="89" t="s">
        <v>14</v>
      </c>
      <c r="J17" s="19" t="s">
        <v>126</v>
      </c>
      <c r="K17" s="90">
        <v>62</v>
      </c>
    </row>
    <row r="18" spans="2:11">
      <c r="B18" s="89" t="s">
        <v>15</v>
      </c>
      <c r="C18" s="90">
        <v>11</v>
      </c>
      <c r="D18" s="90">
        <v>15</v>
      </c>
      <c r="E18" s="90">
        <v>100</v>
      </c>
      <c r="F18" s="90">
        <v>53</v>
      </c>
      <c r="I18" s="89" t="s">
        <v>15</v>
      </c>
      <c r="J18" s="19" t="s">
        <v>126</v>
      </c>
      <c r="K18" s="90">
        <v>11</v>
      </c>
    </row>
    <row r="19" spans="2:11">
      <c r="B19" s="89" t="s">
        <v>16</v>
      </c>
      <c r="C19" s="90">
        <v>71</v>
      </c>
      <c r="D19" s="90">
        <v>77</v>
      </c>
      <c r="E19" s="90">
        <v>79</v>
      </c>
      <c r="F19" s="90">
        <v>81</v>
      </c>
      <c r="I19" s="89" t="s">
        <v>16</v>
      </c>
      <c r="J19" s="19" t="s">
        <v>126</v>
      </c>
      <c r="K19" s="90">
        <v>71</v>
      </c>
    </row>
    <row r="20" spans="2:11">
      <c r="B20" s="89" t="s">
        <v>13</v>
      </c>
      <c r="C20" s="90">
        <v>34</v>
      </c>
      <c r="D20" s="90">
        <v>22</v>
      </c>
      <c r="E20" s="90">
        <v>63</v>
      </c>
      <c r="F20" s="90">
        <v>57</v>
      </c>
      <c r="I20" s="89" t="s">
        <v>13</v>
      </c>
      <c r="J20" s="19" t="s">
        <v>126</v>
      </c>
      <c r="K20" s="90">
        <v>34</v>
      </c>
    </row>
    <row r="21" spans="2:11">
      <c r="B21" s="89" t="s">
        <v>17</v>
      </c>
      <c r="C21" s="90">
        <v>3</v>
      </c>
      <c r="D21" s="90">
        <v>29</v>
      </c>
      <c r="E21" s="90">
        <v>96</v>
      </c>
      <c r="F21" s="90">
        <v>55</v>
      </c>
      <c r="I21" s="89" t="s">
        <v>17</v>
      </c>
      <c r="J21" s="19" t="s">
        <v>126</v>
      </c>
      <c r="K21" s="90">
        <v>3</v>
      </c>
    </row>
    <row r="22" spans="2:11">
      <c r="B22" s="89" t="s">
        <v>18</v>
      </c>
      <c r="C22" s="90">
        <v>20</v>
      </c>
      <c r="D22" s="90">
        <v>21</v>
      </c>
      <c r="E22" s="90">
        <v>46</v>
      </c>
      <c r="F22" s="90">
        <v>5</v>
      </c>
      <c r="I22" s="89" t="s">
        <v>18</v>
      </c>
      <c r="J22" s="19" t="s">
        <v>126</v>
      </c>
      <c r="K22" s="90">
        <v>20</v>
      </c>
    </row>
    <row r="23" spans="2:11">
      <c r="I23" s="89" t="s">
        <v>12</v>
      </c>
      <c r="J23" s="19" t="s">
        <v>127</v>
      </c>
      <c r="K23" s="90">
        <v>95</v>
      </c>
    </row>
    <row r="24" spans="2:11">
      <c r="I24" s="89" t="s">
        <v>14</v>
      </c>
      <c r="J24" s="19" t="s">
        <v>127</v>
      </c>
      <c r="K24" s="90">
        <v>65</v>
      </c>
    </row>
    <row r="25" spans="2:11">
      <c r="I25" s="89" t="s">
        <v>15</v>
      </c>
      <c r="J25" s="19" t="s">
        <v>127</v>
      </c>
      <c r="K25" s="90">
        <v>15</v>
      </c>
    </row>
    <row r="26" spans="2:11">
      <c r="I26" s="89" t="s">
        <v>16</v>
      </c>
      <c r="J26" s="19" t="s">
        <v>127</v>
      </c>
      <c r="K26" s="90">
        <v>77</v>
      </c>
    </row>
    <row r="27" spans="2:11">
      <c r="I27" s="89" t="s">
        <v>13</v>
      </c>
      <c r="J27" s="19" t="s">
        <v>127</v>
      </c>
      <c r="K27" s="90">
        <v>22</v>
      </c>
    </row>
    <row r="28" spans="2:11">
      <c r="I28" s="89" t="s">
        <v>17</v>
      </c>
      <c r="J28" s="19" t="s">
        <v>127</v>
      </c>
      <c r="K28" s="90">
        <v>29</v>
      </c>
    </row>
    <row r="29" spans="2:11">
      <c r="I29" s="89" t="s">
        <v>18</v>
      </c>
      <c r="J29" s="19" t="s">
        <v>127</v>
      </c>
      <c r="K29" s="90">
        <v>21</v>
      </c>
    </row>
    <row r="30" spans="2:11">
      <c r="I30" s="89" t="s">
        <v>12</v>
      </c>
      <c r="J30" s="19" t="s">
        <v>128</v>
      </c>
      <c r="K30" s="90">
        <v>84</v>
      </c>
    </row>
    <row r="31" spans="2:11">
      <c r="I31" s="89" t="s">
        <v>14</v>
      </c>
      <c r="J31" s="19" t="s">
        <v>128</v>
      </c>
      <c r="K31" s="90">
        <v>16</v>
      </c>
    </row>
    <row r="32" spans="2:11">
      <c r="I32" s="89" t="s">
        <v>15</v>
      </c>
      <c r="J32" s="19" t="s">
        <v>128</v>
      </c>
      <c r="K32" s="90">
        <v>100</v>
      </c>
    </row>
    <row r="33" spans="9:11">
      <c r="I33" s="89" t="s">
        <v>16</v>
      </c>
      <c r="J33" s="19" t="s">
        <v>128</v>
      </c>
      <c r="K33" s="90">
        <v>79</v>
      </c>
    </row>
    <row r="34" spans="9:11">
      <c r="I34" s="89" t="s">
        <v>13</v>
      </c>
      <c r="J34" s="19" t="s">
        <v>128</v>
      </c>
      <c r="K34" s="90">
        <v>63</v>
      </c>
    </row>
    <row r="35" spans="9:11">
      <c r="I35" s="89" t="s">
        <v>17</v>
      </c>
      <c r="J35" s="19" t="s">
        <v>128</v>
      </c>
      <c r="K35" s="90">
        <v>96</v>
      </c>
    </row>
    <row r="36" spans="9:11">
      <c r="I36" s="89" t="s">
        <v>18</v>
      </c>
      <c r="J36" s="19" t="s">
        <v>128</v>
      </c>
      <c r="K36" s="90">
        <v>46</v>
      </c>
    </row>
    <row r="37" spans="9:11">
      <c r="I37" s="89" t="s">
        <v>12</v>
      </c>
      <c r="J37" s="19" t="s">
        <v>129</v>
      </c>
      <c r="K37" s="90">
        <v>45</v>
      </c>
    </row>
    <row r="38" spans="9:11">
      <c r="I38" s="89" t="s">
        <v>14</v>
      </c>
      <c r="J38" s="19" t="s">
        <v>129</v>
      </c>
      <c r="K38" s="90">
        <v>74</v>
      </c>
    </row>
    <row r="39" spans="9:11">
      <c r="I39" s="89" t="s">
        <v>15</v>
      </c>
      <c r="J39" s="19" t="s">
        <v>129</v>
      </c>
      <c r="K39" s="90">
        <v>53</v>
      </c>
    </row>
    <row r="40" spans="9:11">
      <c r="I40" s="89" t="s">
        <v>16</v>
      </c>
      <c r="J40" s="19" t="s">
        <v>129</v>
      </c>
      <c r="K40" s="90">
        <v>81</v>
      </c>
    </row>
    <row r="41" spans="9:11">
      <c r="I41" s="89" t="s">
        <v>13</v>
      </c>
      <c r="J41" s="19" t="s">
        <v>129</v>
      </c>
      <c r="K41" s="90">
        <v>57</v>
      </c>
    </row>
    <row r="42" spans="9:11">
      <c r="I42" s="89" t="s">
        <v>17</v>
      </c>
      <c r="J42" s="19" t="s">
        <v>129</v>
      </c>
      <c r="K42" s="90">
        <v>55</v>
      </c>
    </row>
    <row r="43" spans="9:11">
      <c r="I43" s="89" t="s">
        <v>18</v>
      </c>
      <c r="J43" s="19" t="s">
        <v>129</v>
      </c>
      <c r="K43" s="90">
        <v>5</v>
      </c>
    </row>
  </sheetData>
  <hyperlinks>
    <hyperlink ref="A1" location="'Dashboarding 101'!A1" display="Contents" xr:uid="{DC7673FE-E698-4DAD-A3D1-53CFCCC176C0}"/>
  </hyperlink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8D4FD6-A21F-4AFC-9C5B-A56383787F32}">
  <sheetPr codeName="Sheet9"/>
  <dimension ref="A1:P58"/>
  <sheetViews>
    <sheetView showGridLines="0" workbookViewId="0"/>
  </sheetViews>
  <sheetFormatPr defaultColWidth="0" defaultRowHeight="14.4"/>
  <cols>
    <col min="1" max="15" width="9.21875" customWidth="1"/>
    <col min="16" max="16" width="6.77734375" customWidth="1"/>
    <col min="17" max="16384" width="9.21875" hidden="1"/>
  </cols>
  <sheetData>
    <row r="1" spans="1:15" s="5" customFormat="1">
      <c r="A1" s="126" t="s">
        <v>272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</row>
    <row r="2" spans="1:15" s="5" customFormat="1" ht="31.2">
      <c r="A2" s="8"/>
      <c r="B2" s="9" t="s">
        <v>142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</row>
    <row r="3" spans="1:15" s="5" customFormat="1">
      <c r="A3" s="8"/>
      <c r="B3" s="10" t="s">
        <v>156</v>
      </c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</row>
    <row r="4" spans="1:15" s="4" customFormat="1" ht="15" thickBot="1">
      <c r="A4" s="11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</row>
    <row r="6" spans="1:15">
      <c r="B6" t="s">
        <v>143</v>
      </c>
    </row>
    <row r="7" spans="1:15">
      <c r="B7" t="s">
        <v>144</v>
      </c>
    </row>
    <row r="9" spans="1:15">
      <c r="B9" s="31" t="s">
        <v>145</v>
      </c>
      <c r="C9" s="31"/>
      <c r="D9" s="31"/>
      <c r="E9" s="31"/>
      <c r="F9" s="31"/>
    </row>
    <row r="10" spans="1:15">
      <c r="L10" t="s">
        <v>146</v>
      </c>
    </row>
    <row r="11" spans="1:15">
      <c r="B11" s="92"/>
      <c r="C11" s="94" t="s">
        <v>126</v>
      </c>
      <c r="D11" s="94" t="s">
        <v>127</v>
      </c>
      <c r="E11" s="94" t="s">
        <v>128</v>
      </c>
      <c r="F11" s="94" t="s">
        <v>129</v>
      </c>
      <c r="L11" t="s">
        <v>147</v>
      </c>
    </row>
    <row r="12" spans="1:15">
      <c r="B12" s="94" t="s">
        <v>12</v>
      </c>
      <c r="C12" s="93">
        <v>26</v>
      </c>
      <c r="D12" s="93">
        <v>95</v>
      </c>
      <c r="E12" s="93">
        <v>84</v>
      </c>
      <c r="F12" s="93">
        <v>45</v>
      </c>
      <c r="L12" t="s">
        <v>148</v>
      </c>
    </row>
    <row r="13" spans="1:15">
      <c r="B13" s="94" t="s">
        <v>14</v>
      </c>
      <c r="C13" s="93">
        <v>62</v>
      </c>
      <c r="D13" s="93">
        <v>65</v>
      </c>
      <c r="E13" s="93">
        <v>16</v>
      </c>
      <c r="F13" s="93">
        <v>74</v>
      </c>
    </row>
    <row r="14" spans="1:15">
      <c r="B14" s="94" t="s">
        <v>15</v>
      </c>
      <c r="C14" s="93">
        <v>11</v>
      </c>
      <c r="D14" s="93">
        <v>15</v>
      </c>
      <c r="E14" s="93">
        <v>100</v>
      </c>
      <c r="F14" s="93">
        <v>53</v>
      </c>
    </row>
    <row r="15" spans="1:15">
      <c r="B15" s="94" t="s">
        <v>16</v>
      </c>
      <c r="C15" s="93">
        <v>71</v>
      </c>
      <c r="D15" s="93">
        <v>77</v>
      </c>
      <c r="E15" s="93">
        <v>79</v>
      </c>
      <c r="F15" s="93">
        <v>81</v>
      </c>
    </row>
    <row r="16" spans="1:15">
      <c r="B16" s="94" t="s">
        <v>13</v>
      </c>
      <c r="C16" s="93">
        <v>34</v>
      </c>
      <c r="D16" s="93">
        <v>22</v>
      </c>
      <c r="E16" s="93">
        <v>63</v>
      </c>
      <c r="F16" s="93">
        <v>57</v>
      </c>
    </row>
    <row r="17" spans="2:6">
      <c r="B17" s="94" t="s">
        <v>17</v>
      </c>
      <c r="C17" s="93">
        <v>3</v>
      </c>
      <c r="D17" s="93">
        <v>29</v>
      </c>
      <c r="E17" s="93">
        <v>96</v>
      </c>
      <c r="F17" s="93">
        <v>55</v>
      </c>
    </row>
    <row r="18" spans="2:6">
      <c r="B18" s="94" t="s">
        <v>18</v>
      </c>
      <c r="C18" s="93">
        <v>20</v>
      </c>
      <c r="D18" s="93">
        <v>21</v>
      </c>
      <c r="E18" s="93">
        <v>46</v>
      </c>
      <c r="F18" s="93">
        <v>5</v>
      </c>
    </row>
    <row r="19" spans="2:6">
      <c r="B19" s="95"/>
      <c r="C19" s="96"/>
      <c r="D19" s="96"/>
      <c r="E19" s="96"/>
      <c r="F19" s="96"/>
    </row>
    <row r="20" spans="2:6">
      <c r="B20" s="2" t="s">
        <v>151</v>
      </c>
    </row>
    <row r="21" spans="2:6">
      <c r="B21" s="95" t="s">
        <v>290</v>
      </c>
      <c r="D21">
        <f>SUM(C12:F18)</f>
        <v>1405</v>
      </c>
      <c r="F21" s="16" t="s">
        <v>149</v>
      </c>
    </row>
    <row r="22" spans="2:6">
      <c r="B22" s="95" t="s">
        <v>152</v>
      </c>
      <c r="D22">
        <f>SUM(like_data)</f>
        <v>1405</v>
      </c>
      <c r="E22" s="16"/>
      <c r="F22" s="16" t="s">
        <v>150</v>
      </c>
    </row>
    <row r="32" spans="2:6">
      <c r="B32" s="31" t="s">
        <v>153</v>
      </c>
      <c r="C32" s="31"/>
      <c r="D32" s="31"/>
      <c r="E32" s="31"/>
      <c r="F32" s="31"/>
    </row>
    <row r="36" spans="2:2">
      <c r="B36" t="s">
        <v>154</v>
      </c>
    </row>
    <row r="51" spans="2:6">
      <c r="B51" s="2" t="s">
        <v>155</v>
      </c>
    </row>
    <row r="53" spans="2:6">
      <c r="B53" s="71"/>
      <c r="C53" s="72"/>
      <c r="D53" s="72"/>
      <c r="E53" s="72"/>
      <c r="F53" s="73"/>
    </row>
    <row r="54" spans="2:6">
      <c r="B54" s="74"/>
      <c r="C54" s="5"/>
      <c r="D54" s="5"/>
      <c r="E54" s="5"/>
      <c r="F54" s="75"/>
    </row>
    <row r="55" spans="2:6">
      <c r="B55" s="74"/>
      <c r="C55" s="5"/>
      <c r="D55" s="5"/>
      <c r="E55" s="5"/>
      <c r="F55" s="75"/>
    </row>
    <row r="56" spans="2:6">
      <c r="B56" s="74"/>
      <c r="C56" s="5"/>
      <c r="D56" s="5"/>
      <c r="E56" s="5"/>
      <c r="F56" s="75"/>
    </row>
    <row r="57" spans="2:6">
      <c r="B57" s="74"/>
      <c r="C57" s="5"/>
      <c r="D57" s="5"/>
      <c r="E57" s="5"/>
      <c r="F57" s="75"/>
    </row>
    <row r="58" spans="2:6">
      <c r="B58" s="76"/>
      <c r="C58" s="77"/>
      <c r="D58" s="77"/>
      <c r="E58" s="77"/>
      <c r="F58" s="78"/>
    </row>
  </sheetData>
  <hyperlinks>
    <hyperlink ref="A1" location="'Dashboarding 101'!A1" display="Contents" xr:uid="{F1A0AE94-8CCE-4438-B194-5A17936D233B}"/>
  </hyperlink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43" r:id="rId3" name="Drop Down 3">
              <controlPr defaultSize="0" autoLine="0" autoPict="0">
                <anchor moveWithCells="1">
                  <from>
                    <xdr:col>1</xdr:col>
                    <xdr:colOff>53340</xdr:colOff>
                    <xdr:row>32</xdr:row>
                    <xdr:rowOff>152400</xdr:rowOff>
                  </from>
                  <to>
                    <xdr:col>6</xdr:col>
                    <xdr:colOff>22860</xdr:colOff>
                    <xdr:row>34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FBA85-3F8C-478F-B30C-55FDE22FEDC4}">
  <sheetPr codeName="Sheet10"/>
  <dimension ref="A1:P92"/>
  <sheetViews>
    <sheetView showGridLines="0" workbookViewId="0"/>
  </sheetViews>
  <sheetFormatPr defaultColWidth="0" defaultRowHeight="14.4"/>
  <cols>
    <col min="1" max="15" width="9.21875" customWidth="1"/>
    <col min="16" max="16" width="6.77734375" customWidth="1"/>
    <col min="17" max="16384" width="9.21875" hidden="1"/>
  </cols>
  <sheetData>
    <row r="1" spans="1:16" s="5" customFormat="1">
      <c r="A1" s="126" t="s">
        <v>272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</row>
    <row r="2" spans="1:16" s="5" customFormat="1" ht="31.2">
      <c r="A2" s="8"/>
      <c r="B2" s="9" t="s">
        <v>7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</row>
    <row r="3" spans="1:16" s="5" customFormat="1">
      <c r="A3" s="8"/>
      <c r="B3" s="33" t="s">
        <v>215</v>
      </c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</row>
    <row r="4" spans="1:16" s="4" customFormat="1" ht="15" thickBot="1">
      <c r="A4" s="11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</row>
    <row r="6" spans="1:16">
      <c r="B6" s="31" t="s">
        <v>210</v>
      </c>
      <c r="C6" s="32"/>
      <c r="D6" s="32"/>
      <c r="E6" s="32"/>
      <c r="F6" s="32"/>
      <c r="G6" s="32"/>
      <c r="H6" s="32"/>
      <c r="J6" s="31" t="s">
        <v>211</v>
      </c>
      <c r="K6" s="32"/>
      <c r="L6" s="32"/>
      <c r="M6" s="32"/>
      <c r="N6" s="32"/>
      <c r="O6" s="32"/>
      <c r="P6" s="32"/>
    </row>
    <row r="8" spans="1:16">
      <c r="B8" s="25" t="s">
        <v>181</v>
      </c>
      <c r="C8" s="25" t="s">
        <v>182</v>
      </c>
      <c r="D8" s="112" t="s">
        <v>183</v>
      </c>
      <c r="E8" s="25" t="s">
        <v>184</v>
      </c>
      <c r="F8" s="25" t="s">
        <v>185</v>
      </c>
      <c r="G8" s="25" t="s">
        <v>186</v>
      </c>
      <c r="H8" s="25" t="s">
        <v>187</v>
      </c>
      <c r="J8" s="113" t="s">
        <v>206</v>
      </c>
      <c r="L8" s="113" t="s">
        <v>207</v>
      </c>
    </row>
    <row r="9" spans="1:16">
      <c r="B9" s="23" t="s">
        <v>65</v>
      </c>
      <c r="C9" s="23" t="s">
        <v>188</v>
      </c>
      <c r="D9" s="110" t="str">
        <f>B9&amp;":"&amp;C9</f>
        <v>Total:Usual At The Bar</v>
      </c>
      <c r="E9" s="23">
        <v>475523</v>
      </c>
      <c r="F9" s="111">
        <v>5.1124102452699801E-4</v>
      </c>
      <c r="G9" s="111">
        <v>100</v>
      </c>
      <c r="H9" s="111">
        <v>3.4778758868939198E-2</v>
      </c>
      <c r="J9" s="114" t="s">
        <v>65</v>
      </c>
      <c r="L9" s="114">
        <v>3</v>
      </c>
    </row>
    <row r="10" spans="1:16">
      <c r="B10" s="23" t="s">
        <v>65</v>
      </c>
      <c r="C10" s="23" t="s">
        <v>189</v>
      </c>
      <c r="D10" s="110" t="str">
        <f t="shared" ref="D10:D73" si="0">B10&amp;":"&amp;C10</f>
        <v>Total:Usual Choice At Home</v>
      </c>
      <c r="E10" s="23">
        <v>475523</v>
      </c>
      <c r="F10" s="111">
        <v>4.4851107658726803E-2</v>
      </c>
      <c r="G10" s="111">
        <v>100</v>
      </c>
      <c r="H10" s="111">
        <v>5.9853908851050901E-2</v>
      </c>
      <c r="J10" s="114" t="s">
        <v>200</v>
      </c>
      <c r="L10" s="114" t="str">
        <f>INDEX(J9:J15,L9)</f>
        <v>Cider</v>
      </c>
    </row>
    <row r="11" spans="1:16">
      <c r="B11" s="23" t="s">
        <v>65</v>
      </c>
      <c r="C11" s="23" t="s">
        <v>190</v>
      </c>
      <c r="D11" s="110" t="str">
        <f t="shared" si="0"/>
        <v>Total:Out to Savour (&amp; Appreciate)</v>
      </c>
      <c r="E11" s="23">
        <v>475523</v>
      </c>
      <c r="F11" s="111">
        <v>3.9929087858839002E-2</v>
      </c>
      <c r="G11" s="111">
        <v>100</v>
      </c>
      <c r="H11" s="111">
        <v>6.19034427364651E-2</v>
      </c>
      <c r="J11" s="114" t="s">
        <v>201</v>
      </c>
    </row>
    <row r="12" spans="1:16">
      <c r="B12" s="23" t="s">
        <v>65</v>
      </c>
      <c r="C12" s="23" t="s">
        <v>191</v>
      </c>
      <c r="D12" s="110" t="str">
        <f t="shared" si="0"/>
        <v>Total:Indulgent Relax At Home</v>
      </c>
      <c r="E12" s="23">
        <v>475523</v>
      </c>
      <c r="F12" s="111">
        <v>4.01249097060494E-2</v>
      </c>
      <c r="G12" s="111">
        <v>100</v>
      </c>
      <c r="H12" s="111">
        <v>0.15464785290146599</v>
      </c>
      <c r="J12" s="114" t="s">
        <v>202</v>
      </c>
    </row>
    <row r="13" spans="1:16">
      <c r="B13" s="23" t="s">
        <v>65</v>
      </c>
      <c r="C13" s="23" t="s">
        <v>192</v>
      </c>
      <c r="D13" s="110" t="str">
        <f t="shared" si="0"/>
        <v>Total:Out To Switch Off and Catch Up</v>
      </c>
      <c r="E13" s="23">
        <v>475523</v>
      </c>
      <c r="F13" s="111">
        <v>2.4495551331271001E-2</v>
      </c>
      <c r="G13" s="111">
        <v>100</v>
      </c>
      <c r="H13" s="111">
        <v>3.9321650356412802E-2</v>
      </c>
      <c r="J13" s="114" t="s">
        <v>205</v>
      </c>
    </row>
    <row r="14" spans="1:16">
      <c r="B14" s="23" t="s">
        <v>65</v>
      </c>
      <c r="C14" s="23" t="s">
        <v>193</v>
      </c>
      <c r="D14" s="110" t="str">
        <f t="shared" si="0"/>
        <v>Total:Casual Hangout At Home</v>
      </c>
      <c r="E14" s="23">
        <v>475523</v>
      </c>
      <c r="F14" s="111">
        <v>1.3683079495230401E-2</v>
      </c>
      <c r="G14" s="111">
        <v>100</v>
      </c>
      <c r="H14" s="111">
        <v>5.2585181931008897E-2</v>
      </c>
      <c r="J14" s="114" t="s">
        <v>203</v>
      </c>
    </row>
    <row r="15" spans="1:16">
      <c r="B15" s="23" t="s">
        <v>65</v>
      </c>
      <c r="C15" s="23" t="s">
        <v>194</v>
      </c>
      <c r="D15" s="110" t="str">
        <f t="shared" si="0"/>
        <v>Total:Planned Meal Out</v>
      </c>
      <c r="E15" s="23">
        <v>475523</v>
      </c>
      <c r="F15" s="111">
        <v>-4.9462719480470797E-2</v>
      </c>
      <c r="G15" s="111">
        <v>100</v>
      </c>
      <c r="H15" s="111">
        <v>7.4116337219935102E-2</v>
      </c>
      <c r="J15" s="114" t="s">
        <v>204</v>
      </c>
    </row>
    <row r="16" spans="1:16">
      <c r="B16" s="23" t="s">
        <v>65</v>
      </c>
      <c r="C16" s="23" t="s">
        <v>195</v>
      </c>
      <c r="D16" s="110" t="str">
        <f t="shared" si="0"/>
        <v>Total:Grab Some Food Out</v>
      </c>
      <c r="E16" s="23">
        <v>475523</v>
      </c>
      <c r="F16" s="111">
        <v>-3.0631808236456899E-2</v>
      </c>
      <c r="G16" s="111">
        <v>100</v>
      </c>
      <c r="H16" s="111">
        <v>6.95179471957907E-2</v>
      </c>
    </row>
    <row r="17" spans="2:16">
      <c r="B17" s="23" t="s">
        <v>65</v>
      </c>
      <c r="C17" s="23" t="s">
        <v>196</v>
      </c>
      <c r="D17" s="110" t="str">
        <f t="shared" si="0"/>
        <v>Total:Usual Meal Accompaniment @ Home</v>
      </c>
      <c r="E17" s="23">
        <v>475523</v>
      </c>
      <c r="F17" s="111">
        <v>1.42853103012359E-2</v>
      </c>
      <c r="G17" s="111">
        <v>100</v>
      </c>
      <c r="H17" s="111">
        <v>0.21731919659222701</v>
      </c>
      <c r="J17" s="31" t="s">
        <v>212</v>
      </c>
      <c r="K17" s="32"/>
      <c r="L17" s="32"/>
      <c r="M17" s="32"/>
      <c r="N17" s="32"/>
      <c r="O17" s="32"/>
      <c r="P17" s="32"/>
    </row>
    <row r="18" spans="2:16">
      <c r="B18" s="23" t="s">
        <v>65</v>
      </c>
      <c r="C18" s="23" t="s">
        <v>197</v>
      </c>
      <c r="D18" s="110" t="str">
        <f t="shared" si="0"/>
        <v>Total:Meal With Friends At Home</v>
      </c>
      <c r="E18" s="23">
        <v>475523</v>
      </c>
      <c r="F18" s="111">
        <v>1.6238209609306799E-2</v>
      </c>
      <c r="G18" s="111">
        <v>100</v>
      </c>
      <c r="H18" s="111">
        <v>7.0460302470436803E-2</v>
      </c>
    </row>
    <row r="19" spans="2:16">
      <c r="B19" s="23" t="s">
        <v>65</v>
      </c>
      <c r="C19" s="23" t="s">
        <v>198</v>
      </c>
      <c r="D19" s="110" t="str">
        <f t="shared" si="0"/>
        <v>Total:Lively Night Out With Friends</v>
      </c>
      <c r="E19" s="23">
        <v>475523</v>
      </c>
      <c r="F19" s="111">
        <v>-6.9125260205012695E-2</v>
      </c>
      <c r="G19" s="111">
        <v>100</v>
      </c>
      <c r="H19" s="111">
        <v>0.10179383454089699</v>
      </c>
      <c r="J19" s="2" t="s">
        <v>213</v>
      </c>
    </row>
    <row r="20" spans="2:16">
      <c r="B20" s="23" t="s">
        <v>65</v>
      </c>
      <c r="C20" s="23" t="s">
        <v>199</v>
      </c>
      <c r="D20" s="110" t="str">
        <f t="shared" si="0"/>
        <v>Total:Lively Gathering At Home</v>
      </c>
      <c r="E20" s="23">
        <v>475523</v>
      </c>
      <c r="F20" s="111">
        <v>-5.6492670118360899E-2</v>
      </c>
      <c r="G20" s="111">
        <v>100</v>
      </c>
      <c r="H20" s="111">
        <v>6.3701586335399796E-2</v>
      </c>
    </row>
    <row r="21" spans="2:16">
      <c r="B21" s="23" t="s">
        <v>200</v>
      </c>
      <c r="C21" s="23" t="s">
        <v>188</v>
      </c>
      <c r="D21" s="110" t="str">
        <f t="shared" si="0"/>
        <v>Ale/Bitter:Usual At The Bar</v>
      </c>
      <c r="E21" s="23">
        <v>286</v>
      </c>
      <c r="F21" s="111">
        <v>-0.102562976125139</v>
      </c>
      <c r="G21" s="111">
        <v>32.678622317771698</v>
      </c>
      <c r="H21" s="111">
        <v>1.1365219257589199E-2</v>
      </c>
      <c r="J21" s="2" t="str">
        <f>L10&amp;" brand fit report (n="&amp;K23&amp;")"</f>
        <v>Cider brand fit report (n=59)</v>
      </c>
    </row>
    <row r="22" spans="2:16">
      <c r="B22" s="23" t="s">
        <v>200</v>
      </c>
      <c r="C22" s="23" t="s">
        <v>189</v>
      </c>
      <c r="D22" s="110" t="str">
        <f t="shared" si="0"/>
        <v>Ale/Bitter:Usual Choice At Home</v>
      </c>
      <c r="E22" s="23">
        <v>286</v>
      </c>
      <c r="F22" s="111">
        <v>0.130036463528026</v>
      </c>
      <c r="G22" s="111">
        <v>105.271739439163</v>
      </c>
      <c r="H22" s="111">
        <v>6.3009250969832606E-2</v>
      </c>
      <c r="J22" t="s">
        <v>209</v>
      </c>
      <c r="K22" t="s">
        <v>184</v>
      </c>
      <c r="L22" t="s">
        <v>185</v>
      </c>
      <c r="M22" t="s">
        <v>186</v>
      </c>
      <c r="N22" t="s">
        <v>187</v>
      </c>
      <c r="O22" s="106" t="s">
        <v>208</v>
      </c>
    </row>
    <row r="23" spans="2:16">
      <c r="B23" s="23" t="s">
        <v>200</v>
      </c>
      <c r="C23" s="23" t="s">
        <v>190</v>
      </c>
      <c r="D23" s="110" t="str">
        <f t="shared" si="0"/>
        <v>Ale/Bitter:Out to Savour (&amp; Appreciate)</v>
      </c>
      <c r="E23" s="23">
        <v>286</v>
      </c>
      <c r="F23" s="111">
        <v>0.34246973992539897</v>
      </c>
      <c r="G23" s="111">
        <v>205.993218005003</v>
      </c>
      <c r="H23" s="111">
        <v>0.12751689374872899</v>
      </c>
      <c r="J23" t="s">
        <v>188</v>
      </c>
      <c r="K23" s="107">
        <f t="shared" ref="K23:K34" si="1">INDEX(E:E,$O23)</f>
        <v>59</v>
      </c>
      <c r="L23" s="108">
        <f t="shared" ref="L23:L34" si="2">INDEX(F:F,$O23)</f>
        <v>-0.32430162019615799</v>
      </c>
      <c r="M23" s="108">
        <f t="shared" ref="M23:M34" si="3">INDEX(G:G,$O23)</f>
        <v>193.50398906098599</v>
      </c>
      <c r="N23" s="108">
        <f t="shared" ref="N23:N34" si="4">INDEX(H:H,$O23)</f>
        <v>6.7298285757298903E-2</v>
      </c>
      <c r="O23" s="109">
        <f t="shared" ref="O23:O34" si="5">MATCH($L$10&amp;":"&amp;$J23,$D:$D,0)</f>
        <v>33</v>
      </c>
    </row>
    <row r="24" spans="2:16">
      <c r="B24" s="23" t="s">
        <v>200</v>
      </c>
      <c r="C24" s="23" t="s">
        <v>191</v>
      </c>
      <c r="D24" s="110" t="str">
        <f t="shared" si="0"/>
        <v>Ale/Bitter:Indulgent Relax At Home</v>
      </c>
      <c r="E24" s="23">
        <v>286</v>
      </c>
      <c r="F24" s="111">
        <v>0.25832029337872298</v>
      </c>
      <c r="G24" s="111">
        <v>150.06085909965299</v>
      </c>
      <c r="H24" s="111">
        <v>0.23206589664310801</v>
      </c>
      <c r="J24" t="s">
        <v>189</v>
      </c>
      <c r="K24" s="107">
        <f t="shared" si="1"/>
        <v>59</v>
      </c>
      <c r="L24" s="108">
        <f t="shared" si="2"/>
        <v>-7.6371504054006598E-2</v>
      </c>
      <c r="M24" s="108">
        <f t="shared" si="3"/>
        <v>82.248981888570597</v>
      </c>
      <c r="N24" s="108">
        <f t="shared" si="4"/>
        <v>4.9229230650502401E-2</v>
      </c>
      <c r="O24" s="109">
        <f t="shared" si="5"/>
        <v>34</v>
      </c>
    </row>
    <row r="25" spans="2:16">
      <c r="B25" s="23" t="s">
        <v>200</v>
      </c>
      <c r="C25" s="23" t="s">
        <v>192</v>
      </c>
      <c r="D25" s="110" t="str">
        <f t="shared" si="0"/>
        <v>Ale/Bitter:Out To Switch Off and Catch Up</v>
      </c>
      <c r="E25" s="23">
        <v>286</v>
      </c>
      <c r="F25" s="111">
        <v>0.28281031735817902</v>
      </c>
      <c r="G25" s="111">
        <v>153.24913151185001</v>
      </c>
      <c r="H25" s="111">
        <v>6.0260087667329001E-2</v>
      </c>
      <c r="J25" t="s">
        <v>190</v>
      </c>
      <c r="K25" s="107">
        <f t="shared" si="1"/>
        <v>59</v>
      </c>
      <c r="L25" s="108">
        <f t="shared" si="2"/>
        <v>0.231216376303888</v>
      </c>
      <c r="M25" s="108">
        <f t="shared" si="3"/>
        <v>180.920445895157</v>
      </c>
      <c r="N25" s="108">
        <f t="shared" si="4"/>
        <v>0.111995984623266</v>
      </c>
      <c r="O25" s="109">
        <f t="shared" si="5"/>
        <v>35</v>
      </c>
    </row>
    <row r="26" spans="2:16">
      <c r="B26" s="23" t="s">
        <v>200</v>
      </c>
      <c r="C26" s="23" t="s">
        <v>193</v>
      </c>
      <c r="D26" s="110" t="str">
        <f t="shared" si="0"/>
        <v>Ale/Bitter:Casual Hangout At Home</v>
      </c>
      <c r="E26" s="23">
        <v>286</v>
      </c>
      <c r="F26" s="111">
        <v>0.26609484575885101</v>
      </c>
      <c r="G26" s="111">
        <v>110.49653051753</v>
      </c>
      <c r="H26" s="111">
        <v>5.8104801600095998E-2</v>
      </c>
      <c r="J26" t="s">
        <v>191</v>
      </c>
      <c r="K26" s="107">
        <f t="shared" si="1"/>
        <v>59</v>
      </c>
      <c r="L26" s="108">
        <f t="shared" si="2"/>
        <v>2.5679772035307101E-2</v>
      </c>
      <c r="M26" s="108">
        <f t="shared" si="3"/>
        <v>106.97859504293</v>
      </c>
      <c r="N26" s="108">
        <f t="shared" si="4"/>
        <v>0.16544010029804501</v>
      </c>
      <c r="O26" s="109">
        <f t="shared" si="5"/>
        <v>36</v>
      </c>
    </row>
    <row r="27" spans="2:16">
      <c r="B27" s="23" t="s">
        <v>200</v>
      </c>
      <c r="C27" s="23" t="s">
        <v>194</v>
      </c>
      <c r="D27" s="110" t="str">
        <f t="shared" si="0"/>
        <v>Ale/Bitter:Planned Meal Out</v>
      </c>
      <c r="E27" s="23">
        <v>286</v>
      </c>
      <c r="F27" s="111">
        <v>-0.356303865950652</v>
      </c>
      <c r="G27" s="111">
        <v>94.220751851774395</v>
      </c>
      <c r="H27" s="111">
        <v>6.9832970173619294E-2</v>
      </c>
      <c r="J27" t="s">
        <v>192</v>
      </c>
      <c r="K27" s="107">
        <f t="shared" si="1"/>
        <v>59</v>
      </c>
      <c r="L27" s="108">
        <f t="shared" si="2"/>
        <v>0.20740880095484801</v>
      </c>
      <c r="M27" s="108">
        <f t="shared" si="3"/>
        <v>183.84290236972399</v>
      </c>
      <c r="N27" s="108">
        <f t="shared" si="4"/>
        <v>7.2290063274904101E-2</v>
      </c>
      <c r="O27" s="109">
        <f t="shared" si="5"/>
        <v>37</v>
      </c>
    </row>
    <row r="28" spans="2:16">
      <c r="B28" s="23" t="s">
        <v>200</v>
      </c>
      <c r="C28" s="23" t="s">
        <v>195</v>
      </c>
      <c r="D28" s="110" t="str">
        <f t="shared" si="0"/>
        <v>Ale/Bitter:Grab Some Food Out</v>
      </c>
      <c r="E28" s="23">
        <v>286</v>
      </c>
      <c r="F28" s="111">
        <v>-0.35189444841650402</v>
      </c>
      <c r="G28" s="111">
        <v>54.258956050295097</v>
      </c>
      <c r="H28" s="111">
        <v>3.7719712416031503E-2</v>
      </c>
      <c r="J28" t="s">
        <v>193</v>
      </c>
      <c r="K28" s="107">
        <f t="shared" si="1"/>
        <v>59</v>
      </c>
      <c r="L28" s="108">
        <f t="shared" si="2"/>
        <v>0.18843209287764301</v>
      </c>
      <c r="M28" s="108">
        <f t="shared" si="3"/>
        <v>108.94311161428401</v>
      </c>
      <c r="N28" s="108">
        <f t="shared" si="4"/>
        <v>5.72879334436735E-2</v>
      </c>
      <c r="O28" s="109">
        <f t="shared" si="5"/>
        <v>38</v>
      </c>
    </row>
    <row r="29" spans="2:16">
      <c r="B29" s="23" t="s">
        <v>200</v>
      </c>
      <c r="C29" s="23" t="s">
        <v>196</v>
      </c>
      <c r="D29" s="110" t="str">
        <f t="shared" si="0"/>
        <v>Ale/Bitter:Usual Meal Accompaniment @ Home</v>
      </c>
      <c r="E29" s="23">
        <v>286</v>
      </c>
      <c r="F29" s="111">
        <v>-0.107453724450512</v>
      </c>
      <c r="G29" s="111">
        <v>63.7663599513428</v>
      </c>
      <c r="H29" s="111">
        <v>0.13857654114236601</v>
      </c>
      <c r="J29" t="s">
        <v>194</v>
      </c>
      <c r="K29" s="107">
        <f t="shared" si="1"/>
        <v>59</v>
      </c>
      <c r="L29" s="108">
        <f t="shared" si="2"/>
        <v>-0.23980062175258601</v>
      </c>
      <c r="M29" s="108">
        <f t="shared" si="3"/>
        <v>16.239790383460502</v>
      </c>
      <c r="N29" s="108">
        <f t="shared" si="4"/>
        <v>1.20363378044162E-2</v>
      </c>
      <c r="O29" s="109">
        <f t="shared" si="5"/>
        <v>39</v>
      </c>
    </row>
    <row r="30" spans="2:16">
      <c r="B30" s="23" t="s">
        <v>200</v>
      </c>
      <c r="C30" s="23" t="s">
        <v>197</v>
      </c>
      <c r="D30" s="110" t="str">
        <f t="shared" si="0"/>
        <v>Ale/Bitter:Meal With Friends At Home</v>
      </c>
      <c r="E30" s="23">
        <v>286</v>
      </c>
      <c r="F30" s="111">
        <v>5.7810072228771797E-2</v>
      </c>
      <c r="G30" s="111">
        <v>96.600976637496302</v>
      </c>
      <c r="H30" s="111">
        <v>6.8065340328175905E-2</v>
      </c>
      <c r="J30" t="s">
        <v>195</v>
      </c>
      <c r="K30" s="107">
        <f t="shared" si="1"/>
        <v>59</v>
      </c>
      <c r="L30" s="108">
        <f t="shared" si="2"/>
        <v>-0.33896973837558603</v>
      </c>
      <c r="M30" s="108">
        <f t="shared" si="3"/>
        <v>31.538843834420799</v>
      </c>
      <c r="N30" s="108">
        <f t="shared" si="4"/>
        <v>2.19251568029755E-2</v>
      </c>
      <c r="O30" s="109">
        <f t="shared" si="5"/>
        <v>40</v>
      </c>
    </row>
    <row r="31" spans="2:16">
      <c r="B31" s="23" t="s">
        <v>200</v>
      </c>
      <c r="C31" s="23" t="s">
        <v>198</v>
      </c>
      <c r="D31" s="110" t="str">
        <f t="shared" si="0"/>
        <v>Ale/Bitter:Lively Night Out With Friends</v>
      </c>
      <c r="E31" s="23">
        <v>286</v>
      </c>
      <c r="F31" s="111">
        <v>-0.13136114698139301</v>
      </c>
      <c r="G31" s="111">
        <v>104.094555038238</v>
      </c>
      <c r="H31" s="111">
        <v>0.10596183912170699</v>
      </c>
      <c r="J31" t="s">
        <v>196</v>
      </c>
      <c r="K31" s="107">
        <f t="shared" si="1"/>
        <v>59</v>
      </c>
      <c r="L31" s="108">
        <f t="shared" si="2"/>
        <v>-6.0233592015482999E-2</v>
      </c>
      <c r="M31" s="108">
        <f t="shared" si="3"/>
        <v>53.803091083554399</v>
      </c>
      <c r="N31" s="108">
        <f t="shared" si="4"/>
        <v>0.116924445284565</v>
      </c>
      <c r="O31" s="109">
        <f t="shared" si="5"/>
        <v>41</v>
      </c>
    </row>
    <row r="32" spans="2:16">
      <c r="B32" s="23" t="s">
        <v>200</v>
      </c>
      <c r="C32" s="23" t="s">
        <v>199</v>
      </c>
      <c r="D32" s="110" t="str">
        <f t="shared" si="0"/>
        <v>Ale/Bitter:Lively Gathering At Home</v>
      </c>
      <c r="E32" s="23">
        <v>286</v>
      </c>
      <c r="F32" s="111">
        <v>-0.12879187851173199</v>
      </c>
      <c r="G32" s="111">
        <v>43.203707340211601</v>
      </c>
      <c r="H32" s="111">
        <v>2.7521446931418302E-2</v>
      </c>
      <c r="J32" t="s">
        <v>197</v>
      </c>
      <c r="K32" s="107">
        <f t="shared" si="1"/>
        <v>59</v>
      </c>
      <c r="L32" s="108">
        <f t="shared" si="2"/>
        <v>5.7348060492410702E-2</v>
      </c>
      <c r="M32" s="108">
        <f t="shared" si="3"/>
        <v>104.244869312205</v>
      </c>
      <c r="N32" s="108">
        <f t="shared" si="4"/>
        <v>7.3451250227291098E-2</v>
      </c>
      <c r="O32" s="109">
        <f t="shared" si="5"/>
        <v>42</v>
      </c>
    </row>
    <row r="33" spans="2:16">
      <c r="B33" s="23" t="s">
        <v>201</v>
      </c>
      <c r="C33" s="23" t="s">
        <v>188</v>
      </c>
      <c r="D33" s="110" t="str">
        <f t="shared" si="0"/>
        <v>Cider:Usual At The Bar</v>
      </c>
      <c r="E33" s="23">
        <v>59</v>
      </c>
      <c r="F33" s="111">
        <v>-0.32430162019615799</v>
      </c>
      <c r="G33" s="111">
        <v>193.50398906098599</v>
      </c>
      <c r="H33" s="111">
        <v>6.7298285757298903E-2</v>
      </c>
      <c r="J33" t="s">
        <v>198</v>
      </c>
      <c r="K33" s="107">
        <f t="shared" si="1"/>
        <v>59</v>
      </c>
      <c r="L33" s="108">
        <f t="shared" si="2"/>
        <v>0.18280522823853901</v>
      </c>
      <c r="M33" s="108">
        <f t="shared" si="3"/>
        <v>191.39988120902501</v>
      </c>
      <c r="N33" s="108">
        <f t="shared" si="4"/>
        <v>0.19483327838938799</v>
      </c>
      <c r="O33" s="109">
        <f t="shared" si="5"/>
        <v>43</v>
      </c>
    </row>
    <row r="34" spans="2:16">
      <c r="B34" s="23" t="s">
        <v>201</v>
      </c>
      <c r="C34" s="23" t="s">
        <v>189</v>
      </c>
      <c r="D34" s="110" t="str">
        <f t="shared" si="0"/>
        <v>Cider:Usual Choice At Home</v>
      </c>
      <c r="E34" s="23">
        <v>59</v>
      </c>
      <c r="F34" s="111">
        <v>-7.6371504054006598E-2</v>
      </c>
      <c r="G34" s="111">
        <v>82.248981888570597</v>
      </c>
      <c r="H34" s="111">
        <v>4.9229230650502401E-2</v>
      </c>
      <c r="J34" t="s">
        <v>199</v>
      </c>
      <c r="K34" s="107">
        <f t="shared" si="1"/>
        <v>59</v>
      </c>
      <c r="L34" s="108">
        <f t="shared" si="2"/>
        <v>0.21673975097815501</v>
      </c>
      <c r="M34" s="108">
        <f t="shared" si="3"/>
        <v>89.931721860178996</v>
      </c>
      <c r="N34" s="108">
        <f t="shared" si="4"/>
        <v>5.72879334436735E-2</v>
      </c>
      <c r="O34" s="109">
        <f t="shared" si="5"/>
        <v>44</v>
      </c>
    </row>
    <row r="35" spans="2:16">
      <c r="B35" s="23" t="s">
        <v>201</v>
      </c>
      <c r="C35" s="23" t="s">
        <v>190</v>
      </c>
      <c r="D35" s="110" t="str">
        <f t="shared" si="0"/>
        <v>Cider:Out to Savour (&amp; Appreciate)</v>
      </c>
      <c r="E35" s="23">
        <v>59</v>
      </c>
      <c r="F35" s="111">
        <v>0.231216376303888</v>
      </c>
      <c r="G35" s="111">
        <v>180.920445895157</v>
      </c>
      <c r="H35" s="111">
        <v>0.111995984623266</v>
      </c>
    </row>
    <row r="36" spans="2:16">
      <c r="B36" s="23" t="s">
        <v>201</v>
      </c>
      <c r="C36" s="23" t="s">
        <v>191</v>
      </c>
      <c r="D36" s="110" t="str">
        <f t="shared" si="0"/>
        <v>Cider:Indulgent Relax At Home</v>
      </c>
      <c r="E36" s="23">
        <v>59</v>
      </c>
      <c r="F36" s="111">
        <v>2.5679772035307101E-2</v>
      </c>
      <c r="G36" s="111">
        <v>106.97859504293</v>
      </c>
      <c r="H36" s="111">
        <v>0.16544010029804501</v>
      </c>
      <c r="J36" s="31" t="s">
        <v>214</v>
      </c>
      <c r="K36" s="32"/>
      <c r="L36" s="32"/>
      <c r="M36" s="32"/>
      <c r="N36" s="32"/>
      <c r="O36" s="32"/>
      <c r="P36" s="32"/>
    </row>
    <row r="37" spans="2:16">
      <c r="B37" s="23" t="s">
        <v>201</v>
      </c>
      <c r="C37" s="23" t="s">
        <v>192</v>
      </c>
      <c r="D37" s="110" t="str">
        <f t="shared" si="0"/>
        <v>Cider:Out To Switch Off and Catch Up</v>
      </c>
      <c r="E37" s="23">
        <v>59</v>
      </c>
      <c r="F37" s="111">
        <v>0.20740880095484801</v>
      </c>
      <c r="G37" s="111">
        <v>183.84290236972399</v>
      </c>
      <c r="H37" s="111">
        <v>7.2290063274904101E-2</v>
      </c>
    </row>
    <row r="38" spans="2:16">
      <c r="B38" s="23" t="s">
        <v>201</v>
      </c>
      <c r="C38" s="23" t="s">
        <v>193</v>
      </c>
      <c r="D38" s="110" t="str">
        <f t="shared" si="0"/>
        <v>Cider:Casual Hangout At Home</v>
      </c>
      <c r="E38" s="23">
        <v>59</v>
      </c>
      <c r="F38" s="111">
        <v>0.18843209287764301</v>
      </c>
      <c r="G38" s="111">
        <v>108.94311161428401</v>
      </c>
      <c r="H38" s="111">
        <v>5.72879334436735E-2</v>
      </c>
    </row>
    <row r="39" spans="2:16">
      <c r="B39" s="23" t="s">
        <v>201</v>
      </c>
      <c r="C39" s="23" t="s">
        <v>194</v>
      </c>
      <c r="D39" s="110" t="str">
        <f t="shared" si="0"/>
        <v>Cider:Planned Meal Out</v>
      </c>
      <c r="E39" s="23">
        <v>59</v>
      </c>
      <c r="F39" s="111">
        <v>-0.23980062175258601</v>
      </c>
      <c r="G39" s="111">
        <v>16.239790383460502</v>
      </c>
      <c r="H39" s="111">
        <v>1.20363378044162E-2</v>
      </c>
    </row>
    <row r="40" spans="2:16">
      <c r="B40" s="23" t="s">
        <v>201</v>
      </c>
      <c r="C40" s="23" t="s">
        <v>195</v>
      </c>
      <c r="D40" s="110" t="str">
        <f t="shared" si="0"/>
        <v>Cider:Grab Some Food Out</v>
      </c>
      <c r="E40" s="23">
        <v>59</v>
      </c>
      <c r="F40" s="111">
        <v>-0.33896973837558603</v>
      </c>
      <c r="G40" s="111">
        <v>31.538843834420799</v>
      </c>
      <c r="H40" s="111">
        <v>2.19251568029755E-2</v>
      </c>
    </row>
    <row r="41" spans="2:16">
      <c r="B41" s="23" t="s">
        <v>201</v>
      </c>
      <c r="C41" s="23" t="s">
        <v>196</v>
      </c>
      <c r="D41" s="110" t="str">
        <f t="shared" si="0"/>
        <v>Cider:Usual Meal Accompaniment @ Home</v>
      </c>
      <c r="E41" s="23">
        <v>59</v>
      </c>
      <c r="F41" s="111">
        <v>-6.0233592015482999E-2</v>
      </c>
      <c r="G41" s="111">
        <v>53.803091083554399</v>
      </c>
      <c r="H41" s="111">
        <v>0.116924445284565</v>
      </c>
    </row>
    <row r="42" spans="2:16">
      <c r="B42" s="23" t="s">
        <v>201</v>
      </c>
      <c r="C42" s="23" t="s">
        <v>197</v>
      </c>
      <c r="D42" s="110" t="str">
        <f t="shared" si="0"/>
        <v>Cider:Meal With Friends At Home</v>
      </c>
      <c r="E42" s="23">
        <v>59</v>
      </c>
      <c r="F42" s="111">
        <v>5.7348060492410702E-2</v>
      </c>
      <c r="G42" s="111">
        <v>104.244869312205</v>
      </c>
      <c r="H42" s="111">
        <v>7.3451250227291098E-2</v>
      </c>
    </row>
    <row r="43" spans="2:16">
      <c r="B43" s="23" t="s">
        <v>201</v>
      </c>
      <c r="C43" s="23" t="s">
        <v>198</v>
      </c>
      <c r="D43" s="110" t="str">
        <f t="shared" si="0"/>
        <v>Cider:Lively Night Out With Friends</v>
      </c>
      <c r="E43" s="23">
        <v>59</v>
      </c>
      <c r="F43" s="111">
        <v>0.18280522823853901</v>
      </c>
      <c r="G43" s="111">
        <v>191.39988120902501</v>
      </c>
      <c r="H43" s="111">
        <v>0.19483327838938799</v>
      </c>
    </row>
    <row r="44" spans="2:16">
      <c r="B44" s="23" t="s">
        <v>201</v>
      </c>
      <c r="C44" s="23" t="s">
        <v>199</v>
      </c>
      <c r="D44" s="110" t="str">
        <f t="shared" si="0"/>
        <v>Cider:Lively Gathering At Home</v>
      </c>
      <c r="E44" s="23">
        <v>59</v>
      </c>
      <c r="F44" s="111">
        <v>0.21673975097815501</v>
      </c>
      <c r="G44" s="111">
        <v>89.931721860178996</v>
      </c>
      <c r="H44" s="111">
        <v>5.72879334436735E-2</v>
      </c>
    </row>
    <row r="45" spans="2:16">
      <c r="B45" s="23" t="s">
        <v>202</v>
      </c>
      <c r="C45" s="23" t="s">
        <v>188</v>
      </c>
      <c r="D45" s="110" t="str">
        <f t="shared" si="0"/>
        <v>Lager:Usual At The Bar</v>
      </c>
      <c r="E45" s="23">
        <v>125</v>
      </c>
      <c r="F45" s="111">
        <v>7.3438101590576996E-2</v>
      </c>
      <c r="G45" s="111">
        <v>119.318426662242</v>
      </c>
      <c r="H45" s="111">
        <v>4.1497467895073199E-2</v>
      </c>
    </row>
    <row r="46" spans="2:16">
      <c r="B46" s="23" t="s">
        <v>202</v>
      </c>
      <c r="C46" s="23" t="s">
        <v>189</v>
      </c>
      <c r="D46" s="110" t="str">
        <f t="shared" si="0"/>
        <v>Lager:Usual Choice At Home</v>
      </c>
      <c r="E46" s="23">
        <v>125</v>
      </c>
      <c r="F46" s="111">
        <v>4.5186810679837999E-2</v>
      </c>
      <c r="G46" s="111">
        <v>104.33119153238199</v>
      </c>
      <c r="H46" s="111">
        <v>6.2446296283006998E-2</v>
      </c>
    </row>
    <row r="47" spans="2:16">
      <c r="B47" s="23" t="s">
        <v>202</v>
      </c>
      <c r="C47" s="23" t="s">
        <v>190</v>
      </c>
      <c r="D47" s="110" t="str">
        <f t="shared" si="0"/>
        <v>Lager:Out to Savour (&amp; Appreciate)</v>
      </c>
      <c r="E47" s="23">
        <v>125</v>
      </c>
      <c r="F47" s="111">
        <v>0.27139142772456798</v>
      </c>
      <c r="G47" s="111">
        <v>156.745974084333</v>
      </c>
      <c r="H47" s="111">
        <v>9.7031154309009701E-2</v>
      </c>
    </row>
    <row r="48" spans="2:16">
      <c r="B48" s="23" t="s">
        <v>202</v>
      </c>
      <c r="C48" s="23" t="s">
        <v>191</v>
      </c>
      <c r="D48" s="110" t="str">
        <f t="shared" si="0"/>
        <v>Lager:Indulgent Relax At Home</v>
      </c>
      <c r="E48" s="23">
        <v>125</v>
      </c>
      <c r="F48" s="111">
        <v>-1.5677772487936299E-2</v>
      </c>
      <c r="G48" s="111">
        <v>69.672173256788398</v>
      </c>
      <c r="H48" s="111">
        <v>0.10774652001141299</v>
      </c>
    </row>
    <row r="49" spans="2:8">
      <c r="B49" s="23" t="s">
        <v>202</v>
      </c>
      <c r="C49" s="23" t="s">
        <v>192</v>
      </c>
      <c r="D49" s="110" t="str">
        <f t="shared" si="0"/>
        <v>Lager:Out To Switch Off and Catch Up</v>
      </c>
      <c r="E49" s="23">
        <v>125</v>
      </c>
      <c r="F49" s="111">
        <v>0.23780030062118501</v>
      </c>
      <c r="G49" s="111">
        <v>91.540795441642004</v>
      </c>
      <c r="H49" s="111">
        <v>3.5995351517041599E-2</v>
      </c>
    </row>
    <row r="50" spans="2:8">
      <c r="B50" s="23" t="s">
        <v>202</v>
      </c>
      <c r="C50" s="23" t="s">
        <v>193</v>
      </c>
      <c r="D50" s="110" t="str">
        <f t="shared" si="0"/>
        <v>Lager:Casual Hangout At Home</v>
      </c>
      <c r="E50" s="23">
        <v>125</v>
      </c>
      <c r="F50" s="111">
        <v>0.175999493436829</v>
      </c>
      <c r="G50" s="111">
        <v>127.742452883748</v>
      </c>
      <c r="H50" s="111">
        <v>6.7173601252052295E-2</v>
      </c>
    </row>
    <row r="51" spans="2:8">
      <c r="B51" s="23" t="s">
        <v>202</v>
      </c>
      <c r="C51" s="23" t="s">
        <v>194</v>
      </c>
      <c r="D51" s="110" t="str">
        <f t="shared" si="0"/>
        <v>Lager:Planned Meal Out</v>
      </c>
      <c r="E51" s="23">
        <v>125</v>
      </c>
      <c r="F51" s="111">
        <v>-0.233805132524988</v>
      </c>
      <c r="G51" s="111">
        <v>115.069106858758</v>
      </c>
      <c r="H51" s="111">
        <v>8.5285007275404806E-2</v>
      </c>
    </row>
    <row r="52" spans="2:8">
      <c r="B52" s="23" t="s">
        <v>202</v>
      </c>
      <c r="C52" s="23" t="s">
        <v>195</v>
      </c>
      <c r="D52" s="110" t="str">
        <f t="shared" si="0"/>
        <v>Lager:Grab Some Food Out</v>
      </c>
      <c r="E52" s="23">
        <v>125</v>
      </c>
      <c r="F52" s="111">
        <v>-0.26803600699381303</v>
      </c>
      <c r="G52" s="111">
        <v>61.043218138169998</v>
      </c>
      <c r="H52" s="111">
        <v>4.2435992151904398E-2</v>
      </c>
    </row>
    <row r="53" spans="2:8">
      <c r="B53" s="23" t="s">
        <v>202</v>
      </c>
      <c r="C53" s="23" t="s">
        <v>196</v>
      </c>
      <c r="D53" s="110" t="str">
        <f t="shared" si="0"/>
        <v>Lager:Usual Meal Accompaniment @ Home</v>
      </c>
      <c r="E53" s="23">
        <v>125</v>
      </c>
      <c r="F53" s="111">
        <v>-0.13436119161652799</v>
      </c>
      <c r="G53" s="111">
        <v>90.367736190217599</v>
      </c>
      <c r="H53" s="111">
        <v>0.19638643826716501</v>
      </c>
    </row>
    <row r="54" spans="2:8">
      <c r="B54" s="23" t="s">
        <v>202</v>
      </c>
      <c r="C54" s="23" t="s">
        <v>197</v>
      </c>
      <c r="D54" s="110" t="str">
        <f t="shared" si="0"/>
        <v>Lager:Meal With Friends At Home</v>
      </c>
      <c r="E54" s="23">
        <v>125</v>
      </c>
      <c r="F54" s="111">
        <v>7.2539470542646797E-2</v>
      </c>
      <c r="G54" s="111">
        <v>116.90887397938199</v>
      </c>
      <c r="H54" s="111">
        <v>8.2374346220654301E-2</v>
      </c>
    </row>
    <row r="55" spans="2:8">
      <c r="B55" s="23" t="s">
        <v>202</v>
      </c>
      <c r="C55" s="23" t="s">
        <v>198</v>
      </c>
      <c r="D55" s="110" t="str">
        <f t="shared" si="0"/>
        <v>Lager:Lively Night Out With Friends</v>
      </c>
      <c r="E55" s="23">
        <v>125</v>
      </c>
      <c r="F55" s="111">
        <v>-1.39113758575596E-2</v>
      </c>
      <c r="G55" s="111">
        <v>142.40769726835899</v>
      </c>
      <c r="H55" s="111">
        <v>0.144962255730855</v>
      </c>
    </row>
    <row r="56" spans="2:8">
      <c r="B56" s="23" t="s">
        <v>202</v>
      </c>
      <c r="C56" s="23" t="s">
        <v>199</v>
      </c>
      <c r="D56" s="110" t="str">
        <f t="shared" si="0"/>
        <v>Lager:Lively Gathering At Home</v>
      </c>
      <c r="E56" s="23">
        <v>125</v>
      </c>
      <c r="F56" s="111">
        <v>-2.9795432292617101E-2</v>
      </c>
      <c r="G56" s="111">
        <v>57.558329698996701</v>
      </c>
      <c r="H56" s="111">
        <v>3.6665569086420401E-2</v>
      </c>
    </row>
    <row r="57" spans="2:8">
      <c r="B57" s="23" t="s">
        <v>205</v>
      </c>
      <c r="C57" s="23" t="s">
        <v>188</v>
      </c>
      <c r="D57" s="110" t="str">
        <f t="shared" si="0"/>
        <v>RTDs:Usual At The Bar</v>
      </c>
      <c r="E57" s="23">
        <v>100</v>
      </c>
      <c r="F57" s="111">
        <v>-1.40840653516881E-2</v>
      </c>
      <c r="G57" s="111">
        <v>100.503523467047</v>
      </c>
      <c r="H57" s="111">
        <v>3.4953878081392102E-2</v>
      </c>
    </row>
    <row r="58" spans="2:8">
      <c r="B58" s="23" t="s">
        <v>205</v>
      </c>
      <c r="C58" s="23" t="s">
        <v>189</v>
      </c>
      <c r="D58" s="110" t="str">
        <f t="shared" si="0"/>
        <v>RTDs:Usual Choice At Home</v>
      </c>
      <c r="E58" s="23">
        <v>100</v>
      </c>
      <c r="F58" s="111">
        <v>0.29971219762479201</v>
      </c>
      <c r="G58" s="111">
        <v>94.626991578158695</v>
      </c>
      <c r="H58" s="111">
        <v>5.6637953287682702E-2</v>
      </c>
    </row>
    <row r="59" spans="2:8">
      <c r="B59" s="23" t="s">
        <v>205</v>
      </c>
      <c r="C59" s="23" t="s">
        <v>190</v>
      </c>
      <c r="D59" s="110" t="str">
        <f t="shared" si="0"/>
        <v>RTDs:Out to Savour (&amp; Appreciate)</v>
      </c>
      <c r="E59" s="23">
        <v>100</v>
      </c>
      <c r="F59" s="111">
        <v>0.16045848798651299</v>
      </c>
      <c r="G59" s="111">
        <v>101.589139563949</v>
      </c>
      <c r="H59" s="111">
        <v>6.2887174836436702E-2</v>
      </c>
    </row>
    <row r="60" spans="2:8">
      <c r="B60" s="23" t="s">
        <v>205</v>
      </c>
      <c r="C60" s="23" t="s">
        <v>191</v>
      </c>
      <c r="D60" s="110" t="str">
        <f t="shared" si="0"/>
        <v>RTDs:Indulgent Relax At Home</v>
      </c>
      <c r="E60" s="23">
        <v>100</v>
      </c>
      <c r="F60" s="111">
        <v>0.423102755307876</v>
      </c>
      <c r="G60" s="111">
        <v>114.129881826491</v>
      </c>
      <c r="H60" s="111">
        <v>0.176499411763648</v>
      </c>
    </row>
    <row r="61" spans="2:8">
      <c r="B61" s="23" t="s">
        <v>205</v>
      </c>
      <c r="C61" s="23" t="s">
        <v>192</v>
      </c>
      <c r="D61" s="110" t="str">
        <f t="shared" si="0"/>
        <v>RTDs:Out To Switch Off and Catch Up</v>
      </c>
      <c r="E61" s="23">
        <v>100</v>
      </c>
      <c r="F61" s="111">
        <v>0.23487350814078001</v>
      </c>
      <c r="G61" s="111">
        <v>133.64246870387899</v>
      </c>
      <c r="H61" s="111">
        <v>5.25504242714179E-2</v>
      </c>
    </row>
    <row r="62" spans="2:8">
      <c r="B62" s="23" t="s">
        <v>205</v>
      </c>
      <c r="C62" s="23" t="s">
        <v>193</v>
      </c>
      <c r="D62" s="110" t="str">
        <f t="shared" si="0"/>
        <v>RTDs:Casual Hangout At Home</v>
      </c>
      <c r="E62" s="23">
        <v>100</v>
      </c>
      <c r="F62" s="111">
        <v>7.6490522867112803E-2</v>
      </c>
      <c r="G62" s="111">
        <v>82.4739299361908</v>
      </c>
      <c r="H62" s="111">
        <v>4.3369066102598802E-2</v>
      </c>
    </row>
    <row r="63" spans="2:8">
      <c r="B63" s="23" t="s">
        <v>205</v>
      </c>
      <c r="C63" s="23" t="s">
        <v>194</v>
      </c>
      <c r="D63" s="110" t="str">
        <f t="shared" si="0"/>
        <v>RTDs:Planned Meal Out</v>
      </c>
      <c r="E63" s="23">
        <v>100</v>
      </c>
      <c r="F63" s="111">
        <v>-0.39890305182247099</v>
      </c>
      <c r="G63" s="111">
        <v>75.180824042931604</v>
      </c>
      <c r="H63" s="111">
        <v>5.5721273072385197E-2</v>
      </c>
    </row>
    <row r="64" spans="2:8">
      <c r="B64" s="23" t="s">
        <v>205</v>
      </c>
      <c r="C64" s="23" t="s">
        <v>195</v>
      </c>
      <c r="D64" s="110" t="str">
        <f t="shared" si="0"/>
        <v>RTDs:Grab Some Food Out</v>
      </c>
      <c r="E64" s="23">
        <v>100</v>
      </c>
      <c r="F64" s="111">
        <v>-0.35251210054084497</v>
      </c>
      <c r="G64" s="111">
        <v>94.043696081687798</v>
      </c>
      <c r="H64" s="111">
        <v>6.5377246983037707E-2</v>
      </c>
    </row>
    <row r="65" spans="2:8">
      <c r="B65" s="23" t="s">
        <v>205</v>
      </c>
      <c r="C65" s="23" t="s">
        <v>196</v>
      </c>
      <c r="D65" s="110" t="str">
        <f t="shared" si="0"/>
        <v>RTDs:Usual Meal Accompaniment @ Home</v>
      </c>
      <c r="E65" s="23">
        <v>100</v>
      </c>
      <c r="F65" s="111">
        <v>6.9573933957486303E-2</v>
      </c>
      <c r="G65" s="111">
        <v>107.244380039945</v>
      </c>
      <c r="H65" s="111">
        <v>0.233062625093123</v>
      </c>
    </row>
    <row r="66" spans="2:8">
      <c r="B66" s="23" t="s">
        <v>205</v>
      </c>
      <c r="C66" s="23" t="s">
        <v>197</v>
      </c>
      <c r="D66" s="110" t="str">
        <f t="shared" si="0"/>
        <v>RTDs:Meal With Friends At Home</v>
      </c>
      <c r="E66" s="23">
        <v>100</v>
      </c>
      <c r="F66" s="111">
        <v>-0.13048980158731299</v>
      </c>
      <c r="G66" s="111">
        <v>50.332389198238999</v>
      </c>
      <c r="H66" s="111">
        <v>3.5464353669676603E-2</v>
      </c>
    </row>
    <row r="67" spans="2:8">
      <c r="B67" s="23" t="s">
        <v>205</v>
      </c>
      <c r="C67" s="23" t="s">
        <v>198</v>
      </c>
      <c r="D67" s="110" t="str">
        <f t="shared" si="0"/>
        <v>RTDs:Lively Night Out With Friends</v>
      </c>
      <c r="E67" s="23">
        <v>100</v>
      </c>
      <c r="F67" s="111">
        <v>-0.16114576317840601</v>
      </c>
      <c r="G67" s="111">
        <v>159.98465822591899</v>
      </c>
      <c r="H67" s="111">
        <v>0.162854518285312</v>
      </c>
    </row>
    <row r="68" spans="2:8">
      <c r="B68" s="23" t="s">
        <v>205</v>
      </c>
      <c r="C68" s="23" t="s">
        <v>199</v>
      </c>
      <c r="D68" s="110" t="str">
        <f t="shared" si="0"/>
        <v>RTDs:Lively Gathering At Home</v>
      </c>
      <c r="E68" s="23">
        <v>100</v>
      </c>
      <c r="F68" s="111">
        <v>-0.11792724095174199</v>
      </c>
      <c r="G68" s="111">
        <v>32.372937221234103</v>
      </c>
      <c r="H68" s="111">
        <v>2.06220745532892E-2</v>
      </c>
    </row>
    <row r="69" spans="2:8">
      <c r="B69" s="23" t="s">
        <v>203</v>
      </c>
      <c r="C69" s="23" t="s">
        <v>188</v>
      </c>
      <c r="D69" s="110" t="str">
        <f t="shared" si="0"/>
        <v>Stout:Usual At The Bar</v>
      </c>
      <c r="E69" s="23">
        <v>112</v>
      </c>
      <c r="F69" s="111">
        <v>-0.281735146124302</v>
      </c>
      <c r="G69" s="111">
        <v>5.1685263732080902</v>
      </c>
      <c r="H69" s="111">
        <v>1.79754932441557E-3</v>
      </c>
    </row>
    <row r="70" spans="2:8">
      <c r="B70" s="23" t="s">
        <v>203</v>
      </c>
      <c r="C70" s="23" t="s">
        <v>189</v>
      </c>
      <c r="D70" s="110" t="str">
        <f t="shared" si="0"/>
        <v>Stout:Usual Choice At Home</v>
      </c>
      <c r="E70" s="23">
        <v>112</v>
      </c>
      <c r="F70" s="111">
        <v>-0.37903646796627999</v>
      </c>
      <c r="G70" s="111">
        <v>89.162823518791399</v>
      </c>
      <c r="H70" s="111">
        <v>5.3367435117960799E-2</v>
      </c>
    </row>
    <row r="71" spans="2:8">
      <c r="B71" s="23" t="s">
        <v>203</v>
      </c>
      <c r="C71" s="23" t="s">
        <v>190</v>
      </c>
      <c r="D71" s="110" t="str">
        <f t="shared" si="0"/>
        <v>Stout:Out to Savour (&amp; Appreciate)</v>
      </c>
      <c r="E71" s="23">
        <v>112</v>
      </c>
      <c r="F71" s="111">
        <v>0.30013319390947302</v>
      </c>
      <c r="G71" s="111">
        <v>243.323301683957</v>
      </c>
      <c r="H71" s="111">
        <v>0.15062550072240499</v>
      </c>
    </row>
    <row r="72" spans="2:8">
      <c r="B72" s="23" t="s">
        <v>203</v>
      </c>
      <c r="C72" s="23" t="s">
        <v>191</v>
      </c>
      <c r="D72" s="110" t="str">
        <f t="shared" si="0"/>
        <v>Stout:Indulgent Relax At Home</v>
      </c>
      <c r="E72" s="23">
        <v>112</v>
      </c>
      <c r="F72" s="111">
        <v>-0.19876984796807601</v>
      </c>
      <c r="G72" s="111">
        <v>97.836271318878104</v>
      </c>
      <c r="H72" s="111">
        <v>0.15130169295349799</v>
      </c>
    </row>
    <row r="73" spans="2:8">
      <c r="B73" s="23" t="s">
        <v>203</v>
      </c>
      <c r="C73" s="23" t="s">
        <v>192</v>
      </c>
      <c r="D73" s="110" t="str">
        <f t="shared" si="0"/>
        <v>Stout:Out To Switch Off and Catch Up</v>
      </c>
      <c r="E73" s="23">
        <v>112</v>
      </c>
      <c r="F73" s="111">
        <v>6.7950066428574804E-2</v>
      </c>
      <c r="G73" s="111">
        <v>49.882955201275102</v>
      </c>
      <c r="H73" s="111">
        <v>1.96148012316915E-2</v>
      </c>
    </row>
    <row r="74" spans="2:8">
      <c r="B74" s="23" t="s">
        <v>203</v>
      </c>
      <c r="C74" s="23" t="s">
        <v>193</v>
      </c>
      <c r="D74" s="110" t="str">
        <f t="shared" ref="D74:D92" si="6">B74&amp;":"&amp;C74</f>
        <v>Stout:Casual Hangout At Home</v>
      </c>
      <c r="E74" s="23">
        <v>112</v>
      </c>
      <c r="F74" s="111">
        <v>0.375153971009</v>
      </c>
      <c r="G74" s="111">
        <v>207.01538865180601</v>
      </c>
      <c r="H74" s="111">
        <v>0.108859418747737</v>
      </c>
    </row>
    <row r="75" spans="2:8">
      <c r="B75" s="23" t="s">
        <v>203</v>
      </c>
      <c r="C75" s="23" t="s">
        <v>194</v>
      </c>
      <c r="D75" s="110" t="str">
        <f t="shared" si="6"/>
        <v>Stout:Planned Meal Out</v>
      </c>
      <c r="E75" s="23">
        <v>112</v>
      </c>
      <c r="F75" s="111">
        <v>-3.4865225235378799E-2</v>
      </c>
      <c r="G75" s="111">
        <v>81.3817142694853</v>
      </c>
      <c r="H75" s="111">
        <v>6.0317145783335802E-2</v>
      </c>
    </row>
    <row r="76" spans="2:8">
      <c r="B76" s="23" t="s">
        <v>203</v>
      </c>
      <c r="C76" s="23" t="s">
        <v>195</v>
      </c>
      <c r="D76" s="110" t="str">
        <f t="shared" si="6"/>
        <v>Stout:Grab Some Food Out</v>
      </c>
      <c r="E76" s="23">
        <v>112</v>
      </c>
      <c r="F76" s="111">
        <v>-0.22795380251917</v>
      </c>
      <c r="G76" s="111">
        <v>51.380123758856399</v>
      </c>
      <c r="H76" s="111">
        <v>3.5718407303813697E-2</v>
      </c>
    </row>
    <row r="77" spans="2:8">
      <c r="B77" s="23" t="s">
        <v>203</v>
      </c>
      <c r="C77" s="23" t="s">
        <v>196</v>
      </c>
      <c r="D77" s="110" t="str">
        <f t="shared" si="6"/>
        <v>Stout:Usual Meal Accompaniment @ Home</v>
      </c>
      <c r="E77" s="23">
        <v>112</v>
      </c>
      <c r="F77" s="111">
        <v>-0.25652932224880098</v>
      </c>
      <c r="G77" s="111">
        <v>57.063042117225599</v>
      </c>
      <c r="H77" s="111">
        <v>0.124008944680239</v>
      </c>
    </row>
    <row r="78" spans="2:8">
      <c r="B78" s="23" t="s">
        <v>203</v>
      </c>
      <c r="C78" s="23" t="s">
        <v>197</v>
      </c>
      <c r="D78" s="110" t="str">
        <f t="shared" si="6"/>
        <v>Stout:Meal With Friends At Home</v>
      </c>
      <c r="E78" s="23">
        <v>112</v>
      </c>
      <c r="F78" s="111">
        <v>0.315468404350915</v>
      </c>
      <c r="G78" s="111">
        <v>80.998107759402302</v>
      </c>
      <c r="H78" s="111">
        <v>5.7071511722605203E-2</v>
      </c>
    </row>
    <row r="79" spans="2:8">
      <c r="B79" s="23" t="s">
        <v>203</v>
      </c>
      <c r="C79" s="23" t="s">
        <v>198</v>
      </c>
      <c r="D79" s="110" t="str">
        <f t="shared" si="6"/>
        <v>Stout:Lively Night Out With Friends</v>
      </c>
      <c r="E79" s="23">
        <v>112</v>
      </c>
      <c r="F79" s="111">
        <v>0.277799919880379</v>
      </c>
      <c r="G79" s="111">
        <v>163.21564252099</v>
      </c>
      <c r="H79" s="111">
        <v>0.166143461092678</v>
      </c>
    </row>
    <row r="80" spans="2:8">
      <c r="B80" s="23" t="s">
        <v>203</v>
      </c>
      <c r="C80" s="23" t="s">
        <v>199</v>
      </c>
      <c r="D80" s="110" t="str">
        <f t="shared" si="6"/>
        <v>Stout:Lively Gathering At Home</v>
      </c>
      <c r="E80" s="23">
        <v>112</v>
      </c>
      <c r="F80" s="111">
        <v>0.308654664627316</v>
      </c>
      <c r="G80" s="111">
        <v>111.73054772117599</v>
      </c>
      <c r="H80" s="111">
        <v>7.1174131319619999E-2</v>
      </c>
    </row>
    <row r="81" spans="2:8">
      <c r="B81" s="23" t="s">
        <v>204</v>
      </c>
      <c r="C81" s="23" t="s">
        <v>188</v>
      </c>
      <c r="D81" s="110" t="str">
        <f t="shared" si="6"/>
        <v>Brandy/Cognac:Usual At The Bar</v>
      </c>
      <c r="E81" s="23">
        <v>77</v>
      </c>
      <c r="F81" s="111">
        <v>-0.24482548545841801</v>
      </c>
      <c r="G81" s="111">
        <v>208.03313359549199</v>
      </c>
      <c r="H81" s="111">
        <v>7.2351341900674507E-2</v>
      </c>
    </row>
    <row r="82" spans="2:8">
      <c r="B82" s="23" t="s">
        <v>204</v>
      </c>
      <c r="C82" s="23" t="s">
        <v>189</v>
      </c>
      <c r="D82" s="110" t="str">
        <f t="shared" si="6"/>
        <v>Brandy/Cognac:Usual Choice At Home</v>
      </c>
      <c r="E82" s="23">
        <v>77</v>
      </c>
      <c r="F82" s="111">
        <v>5.2689586303277802E-2</v>
      </c>
      <c r="G82" s="111">
        <v>28.867766422528899</v>
      </c>
      <c r="H82" s="111">
        <v>1.7278486601874799E-2</v>
      </c>
    </row>
    <row r="83" spans="2:8">
      <c r="B83" s="23" t="s">
        <v>204</v>
      </c>
      <c r="C83" s="23" t="s">
        <v>190</v>
      </c>
      <c r="D83" s="110" t="str">
        <f t="shared" si="6"/>
        <v>Brandy/Cognac:Out to Savour (&amp; Appreciate)</v>
      </c>
      <c r="E83" s="23">
        <v>77</v>
      </c>
      <c r="F83" s="111">
        <v>-7.59536647044632E-2</v>
      </c>
      <c r="G83" s="111">
        <v>45.888152252139399</v>
      </c>
      <c r="H83" s="111">
        <v>2.8406346052225102E-2</v>
      </c>
    </row>
    <row r="84" spans="2:8">
      <c r="B84" s="23" t="s">
        <v>204</v>
      </c>
      <c r="C84" s="23" t="s">
        <v>191</v>
      </c>
      <c r="D84" s="110" t="str">
        <f t="shared" si="6"/>
        <v>Brandy/Cognac:Indulgent Relax At Home</v>
      </c>
      <c r="E84" s="23">
        <v>77</v>
      </c>
      <c r="F84" s="111">
        <v>0.23903372851587801</v>
      </c>
      <c r="G84" s="111">
        <v>93.113107457816199</v>
      </c>
      <c r="H84" s="111">
        <v>0.14399742145334801</v>
      </c>
    </row>
    <row r="85" spans="2:8">
      <c r="B85" s="23" t="s">
        <v>204</v>
      </c>
      <c r="C85" s="23" t="s">
        <v>192</v>
      </c>
      <c r="D85" s="110" t="str">
        <f t="shared" si="6"/>
        <v>Brandy/Cognac:Out To Switch Off and Catch Up</v>
      </c>
      <c r="E85" s="23">
        <v>77</v>
      </c>
      <c r="F85" s="111">
        <v>0.26005111346599802</v>
      </c>
      <c r="G85" s="111">
        <v>45.608375930955901</v>
      </c>
      <c r="H85" s="111">
        <v>1.7933966116808801E-2</v>
      </c>
    </row>
    <row r="86" spans="2:8">
      <c r="B86" s="23" t="s">
        <v>204</v>
      </c>
      <c r="C86" s="23" t="s">
        <v>193</v>
      </c>
      <c r="D86" s="110" t="str">
        <f t="shared" si="6"/>
        <v>Brandy/Cognac:Casual Hangout At Home</v>
      </c>
      <c r="E86" s="23">
        <v>77</v>
      </c>
      <c r="F86" s="111">
        <v>3.8656091055166701E-2</v>
      </c>
      <c r="G86" s="111">
        <v>24.440166806810499</v>
      </c>
      <c r="H86" s="111">
        <v>1.28519061796034E-2</v>
      </c>
    </row>
    <row r="87" spans="2:8">
      <c r="B87" s="23" t="s">
        <v>204</v>
      </c>
      <c r="C87" s="23" t="s">
        <v>194</v>
      </c>
      <c r="D87" s="110" t="str">
        <f t="shared" si="6"/>
        <v>Brandy/Cognac:Planned Meal Out</v>
      </c>
      <c r="E87" s="23">
        <v>77</v>
      </c>
      <c r="F87" s="111">
        <v>-0.22679240510190601</v>
      </c>
      <c r="G87" s="111">
        <v>206.140987879096</v>
      </c>
      <c r="H87" s="111">
        <v>0.152784149724976</v>
      </c>
    </row>
    <row r="88" spans="2:8">
      <c r="B88" s="23" t="s">
        <v>204</v>
      </c>
      <c r="C88" s="23" t="s">
        <v>195</v>
      </c>
      <c r="D88" s="110" t="str">
        <f t="shared" si="6"/>
        <v>Brandy/Cognac:Grab Some Food Out</v>
      </c>
      <c r="E88" s="23">
        <v>77</v>
      </c>
      <c r="F88" s="111">
        <v>-0.18041682434699</v>
      </c>
      <c r="G88" s="111">
        <v>125.78603693503899</v>
      </c>
      <c r="H88" s="111">
        <v>8.7443870736178403E-2</v>
      </c>
    </row>
    <row r="89" spans="2:8">
      <c r="B89" s="23" t="s">
        <v>204</v>
      </c>
      <c r="C89" s="23" t="s">
        <v>196</v>
      </c>
      <c r="D89" s="110" t="str">
        <f t="shared" si="6"/>
        <v>Brandy/Cognac:Usual Meal Accompaniment @ Home</v>
      </c>
      <c r="E89" s="23">
        <v>77</v>
      </c>
      <c r="F89" s="111">
        <v>5.5548762717917498E-2</v>
      </c>
      <c r="G89" s="111">
        <v>95.175391668148706</v>
      </c>
      <c r="H89" s="111">
        <v>0.206834396526727</v>
      </c>
    </row>
    <row r="90" spans="2:8">
      <c r="B90" s="23" t="s">
        <v>204</v>
      </c>
      <c r="C90" s="23" t="s">
        <v>197</v>
      </c>
      <c r="D90" s="110" t="str">
        <f t="shared" si="6"/>
        <v>Brandy/Cognac:Meal With Friends At Home</v>
      </c>
      <c r="E90" s="23">
        <v>77</v>
      </c>
      <c r="F90" s="111">
        <v>-6.7860874961152604E-2</v>
      </c>
      <c r="G90" s="111">
        <v>55.858514804738498</v>
      </c>
      <c r="H90" s="111">
        <v>3.9358078486912397E-2</v>
      </c>
    </row>
    <row r="91" spans="2:8">
      <c r="B91" s="23" t="s">
        <v>204</v>
      </c>
      <c r="C91" s="23" t="s">
        <v>198</v>
      </c>
      <c r="D91" s="110" t="str">
        <f t="shared" si="6"/>
        <v>Brandy/Cognac:Lively Night Out With Friends</v>
      </c>
      <c r="E91" s="23">
        <v>77</v>
      </c>
      <c r="F91" s="111">
        <v>1.1858191928622201E-2</v>
      </c>
      <c r="G91" s="111">
        <v>157.51731121698899</v>
      </c>
      <c r="H91" s="111">
        <v>0.160342911153491</v>
      </c>
    </row>
    <row r="92" spans="2:8">
      <c r="B92" s="23" t="s">
        <v>204</v>
      </c>
      <c r="C92" s="23" t="s">
        <v>199</v>
      </c>
      <c r="D92" s="110" t="str">
        <f t="shared" si="6"/>
        <v>Brandy/Cognac:Lively Gathering At Home</v>
      </c>
      <c r="E92" s="23">
        <v>77</v>
      </c>
      <c r="F92" s="111">
        <v>-6.6511978034356697E-2</v>
      </c>
      <c r="G92" s="111">
        <v>94.843988262825604</v>
      </c>
      <c r="H92" s="111">
        <v>6.0417125067180298E-2</v>
      </c>
    </row>
  </sheetData>
  <hyperlinks>
    <hyperlink ref="A1" location="'Dashboarding 101'!A1" display="Contents" xr:uid="{DF19E4F6-1048-4B84-BC33-AE16BD0CBDA5}"/>
  </hyperlink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266" r:id="rId3" name="Drop Down 2">
              <controlPr defaultSize="0" autoLine="0" autoPict="0">
                <anchor moveWithCells="1">
                  <from>
                    <xdr:col>9</xdr:col>
                    <xdr:colOff>76200</xdr:colOff>
                    <xdr:row>36</xdr:row>
                    <xdr:rowOff>91440</xdr:rowOff>
                  </from>
                  <to>
                    <xdr:col>14</xdr:col>
                    <xdr:colOff>152400</xdr:colOff>
                    <xdr:row>37</xdr:row>
                    <xdr:rowOff>144780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7" r:id="rId4" name="Drop Down 3">
              <controlPr defaultSize="0" autoLine="0" autoPict="0">
                <anchor moveWithCells="1">
                  <from>
                    <xdr:col>10</xdr:col>
                    <xdr:colOff>99060</xdr:colOff>
                    <xdr:row>17</xdr:row>
                    <xdr:rowOff>182880</xdr:rowOff>
                  </from>
                  <to>
                    <xdr:col>15</xdr:col>
                    <xdr:colOff>175260</xdr:colOff>
                    <xdr:row>19</xdr:row>
                    <xdr:rowOff>53340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4</vt:i4>
      </vt:variant>
    </vt:vector>
  </HeadingPairs>
  <TitlesOfParts>
    <vt:vector size="19" baseType="lpstr">
      <vt:lpstr>Dashboarding 101</vt:lpstr>
      <vt:lpstr>1. Principles</vt:lpstr>
      <vt:lpstr>2. Index-Match</vt:lpstr>
      <vt:lpstr>3. Extracting data</vt:lpstr>
      <vt:lpstr>4. Drop-downs and spinners</vt:lpstr>
      <vt:lpstr>5. Control sheets</vt:lpstr>
      <vt:lpstr>6. Input data</vt:lpstr>
      <vt:lpstr>7. Named Range</vt:lpstr>
      <vt:lpstr>8. Charts</vt:lpstr>
      <vt:lpstr>9. Dynamic Named Range</vt:lpstr>
      <vt:lpstr>10. Multi-level filters</vt:lpstr>
      <vt:lpstr>11. Sorting on the fly</vt:lpstr>
      <vt:lpstr>12. Look and feel</vt:lpstr>
      <vt:lpstr>12a</vt:lpstr>
      <vt:lpstr>12b</vt:lpstr>
      <vt:lpstr>fruit_list</vt:lpstr>
      <vt:lpstr>'9. Dynamic Named Range'!like_data</vt:lpstr>
      <vt:lpstr>like_data</vt:lpstr>
      <vt:lpstr>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Wykes, Lawrence (AVALO)</dc:creator>
  <cp:lastModifiedBy>Lawrence Wykes</cp:lastModifiedBy>
  <dcterms:created xsi:type="dcterms:W3CDTF">2020-01-24T07:11:00Z</dcterms:created>
  <dcterms:modified xsi:type="dcterms:W3CDTF">2021-11-01T13:49:25Z</dcterms:modified>
</cp:coreProperties>
</file>