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iang/Documents/GitHub/cplex_test/"/>
    </mc:Choice>
  </mc:AlternateContent>
  <xr:revisionPtr revIDLastSave="0" documentId="13_ncr:1_{3B6A1304-70F1-BF4A-95F7-604837EDBBD4}" xr6:coauthVersionLast="43" xr6:coauthVersionMax="43" xr10:uidLastSave="{00000000-0000-0000-0000-000000000000}"/>
  <bookViews>
    <workbookView xWindow="2780" yWindow="1560" windowWidth="28040" windowHeight="17440" activeTab="3" xr2:uid="{C6103994-FA33-AF4D-A57B-8EE6614905C4}"/>
  </bookViews>
  <sheets>
    <sheet name="移动平均法" sheetId="1" r:id="rId1"/>
    <sheet name="简单指数平滑法" sheetId="2" r:id="rId2"/>
    <sheet name="趋势调整法" sheetId="3" r:id="rId3"/>
    <sheet name="趋势季节调整法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4" l="1"/>
  <c r="G4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3" i="4"/>
  <c r="E8" i="4"/>
  <c r="E9" i="4"/>
  <c r="E10" i="4"/>
  <c r="E11" i="4"/>
  <c r="E7" i="4"/>
  <c r="D5" i="4"/>
  <c r="D4" i="4"/>
  <c r="D3" i="4"/>
  <c r="C4" i="4" s="1"/>
  <c r="C5" i="4" s="1"/>
  <c r="C3" i="4"/>
  <c r="C3" i="3"/>
  <c r="D3" i="3"/>
  <c r="E3" i="3" s="1"/>
  <c r="H4" i="2"/>
  <c r="K4" i="2" s="1"/>
  <c r="H5" i="2"/>
  <c r="H6" i="2"/>
  <c r="H7" i="2"/>
  <c r="H8" i="2"/>
  <c r="K8" i="2" s="1"/>
  <c r="H9" i="2"/>
  <c r="H10" i="2"/>
  <c r="K10" i="2" s="1"/>
  <c r="H11" i="2"/>
  <c r="H12" i="2"/>
  <c r="K12" i="2" s="1"/>
  <c r="H13" i="2"/>
  <c r="H14" i="2"/>
  <c r="K14" i="2" s="1"/>
  <c r="H3" i="2"/>
  <c r="K3" i="2" s="1"/>
  <c r="K5" i="2"/>
  <c r="K6" i="2"/>
  <c r="K7" i="2"/>
  <c r="K9" i="2"/>
  <c r="K11" i="2"/>
  <c r="K13" i="2"/>
  <c r="J4" i="2"/>
  <c r="J5" i="2"/>
  <c r="J6" i="2"/>
  <c r="J7" i="2"/>
  <c r="J8" i="2"/>
  <c r="J9" i="2"/>
  <c r="J10" i="2"/>
  <c r="J11" i="2"/>
  <c r="J12" i="2"/>
  <c r="J13" i="2"/>
  <c r="J14" i="2"/>
  <c r="J3" i="2"/>
  <c r="I3" i="2"/>
  <c r="I4" i="2"/>
  <c r="I5" i="2"/>
  <c r="I6" i="2"/>
  <c r="G3" i="2"/>
  <c r="G4" i="2"/>
  <c r="G5" i="2"/>
  <c r="G6" i="2"/>
  <c r="G7" i="2"/>
  <c r="G8" i="2"/>
  <c r="G9" i="2"/>
  <c r="G10" i="2"/>
  <c r="G11" i="2"/>
  <c r="G12" i="2"/>
  <c r="G13" i="2"/>
  <c r="G14" i="2"/>
  <c r="F3" i="2"/>
  <c r="F4" i="2"/>
  <c r="F5" i="2"/>
  <c r="F6" i="2"/>
  <c r="E3" i="2"/>
  <c r="E4" i="2"/>
  <c r="E5" i="2"/>
  <c r="E6" i="2"/>
  <c r="D4" i="2"/>
  <c r="D5" i="2"/>
  <c r="D6" i="2"/>
  <c r="D7" i="2"/>
  <c r="D8" i="2"/>
  <c r="D9" i="2"/>
  <c r="D10" i="2"/>
  <c r="D11" i="2"/>
  <c r="D12" i="2"/>
  <c r="D13" i="2"/>
  <c r="D14" i="2"/>
  <c r="D3" i="2"/>
  <c r="C4" i="2"/>
  <c r="C5" i="2" s="1"/>
  <c r="C6" i="2" s="1"/>
  <c r="C3" i="2"/>
  <c r="C6" i="4" l="1"/>
  <c r="H4" i="4"/>
  <c r="K4" i="4" s="1"/>
  <c r="I3" i="4"/>
  <c r="H3" i="4"/>
  <c r="D4" i="3"/>
  <c r="L3" i="3"/>
  <c r="C4" i="3" s="1"/>
  <c r="E4" i="3"/>
  <c r="F4" i="3" s="1"/>
  <c r="I4" i="3" s="1"/>
  <c r="G3" i="3"/>
  <c r="F3" i="3"/>
  <c r="C7" i="2"/>
  <c r="E7" i="2"/>
  <c r="K7" i="1"/>
  <c r="K8" i="1"/>
  <c r="K9" i="1"/>
  <c r="K10" i="1"/>
  <c r="K11" i="1"/>
  <c r="K12" i="1"/>
  <c r="K13" i="1"/>
  <c r="K6" i="1"/>
  <c r="J7" i="1"/>
  <c r="J8" i="1"/>
  <c r="J9" i="1"/>
  <c r="J10" i="1"/>
  <c r="J11" i="1"/>
  <c r="J12" i="1"/>
  <c r="J13" i="1"/>
  <c r="J6" i="1"/>
  <c r="I7" i="1"/>
  <c r="I8" i="1"/>
  <c r="I9" i="1"/>
  <c r="I10" i="1"/>
  <c r="I11" i="1"/>
  <c r="I12" i="1"/>
  <c r="I13" i="1"/>
  <c r="I6" i="1"/>
  <c r="H7" i="1"/>
  <c r="H8" i="1"/>
  <c r="H9" i="1"/>
  <c r="H10" i="1"/>
  <c r="H11" i="1"/>
  <c r="H12" i="1"/>
  <c r="H13" i="1"/>
  <c r="H6" i="1"/>
  <c r="G7" i="1"/>
  <c r="G8" i="1"/>
  <c r="G9" i="1"/>
  <c r="G10" i="1"/>
  <c r="G11" i="1"/>
  <c r="G12" i="1"/>
  <c r="G13" i="1"/>
  <c r="G6" i="1"/>
  <c r="F7" i="1"/>
  <c r="F8" i="1"/>
  <c r="F9" i="1"/>
  <c r="F10" i="1"/>
  <c r="F11" i="1"/>
  <c r="F12" i="1"/>
  <c r="F13" i="1"/>
  <c r="F6" i="1"/>
  <c r="E7" i="1"/>
  <c r="E8" i="1"/>
  <c r="E9" i="1"/>
  <c r="E10" i="1"/>
  <c r="E11" i="1"/>
  <c r="E12" i="1"/>
  <c r="E13" i="1"/>
  <c r="E6" i="1"/>
  <c r="D7" i="1"/>
  <c r="D8" i="1"/>
  <c r="D9" i="1"/>
  <c r="D10" i="1"/>
  <c r="D11" i="1"/>
  <c r="D12" i="1"/>
  <c r="D13" i="1"/>
  <c r="D6" i="1"/>
  <c r="C6" i="1"/>
  <c r="C7" i="1"/>
  <c r="C8" i="1"/>
  <c r="C9" i="1"/>
  <c r="C10" i="1"/>
  <c r="C11" i="1"/>
  <c r="C12" i="1"/>
  <c r="C13" i="1"/>
  <c r="C5" i="1"/>
  <c r="I4" i="4" l="1"/>
  <c r="D6" i="4"/>
  <c r="C7" i="4" s="1"/>
  <c r="J4" i="4"/>
  <c r="M4" i="4" s="1"/>
  <c r="K3" i="4"/>
  <c r="J3" i="4"/>
  <c r="M3" i="4" s="1"/>
  <c r="G5" i="4"/>
  <c r="L4" i="3"/>
  <c r="D5" i="3" s="1"/>
  <c r="G4" i="3"/>
  <c r="E5" i="3"/>
  <c r="I3" i="3"/>
  <c r="H3" i="3"/>
  <c r="K3" i="3" s="1"/>
  <c r="H4" i="3"/>
  <c r="K4" i="3" s="1"/>
  <c r="F7" i="2"/>
  <c r="E8" i="2"/>
  <c r="F8" i="2" s="1"/>
  <c r="I8" i="2" s="1"/>
  <c r="C8" i="2"/>
  <c r="D7" i="4" l="1"/>
  <c r="C8" i="4" s="1"/>
  <c r="E12" i="4" s="1"/>
  <c r="G6" i="4"/>
  <c r="H6" i="4" s="1"/>
  <c r="K6" i="4" s="1"/>
  <c r="L4" i="4"/>
  <c r="L3" i="4"/>
  <c r="H5" i="4"/>
  <c r="I5" i="4"/>
  <c r="I6" i="4"/>
  <c r="C5" i="3"/>
  <c r="J3" i="3"/>
  <c r="J4" i="3"/>
  <c r="F5" i="3"/>
  <c r="G5" i="3"/>
  <c r="C9" i="2"/>
  <c r="E9" i="2"/>
  <c r="I7" i="2"/>
  <c r="D8" i="4" l="1"/>
  <c r="C9" i="4" s="1"/>
  <c r="E13" i="4" s="1"/>
  <c r="K5" i="4"/>
  <c r="J5" i="4"/>
  <c r="M5" i="4" s="1"/>
  <c r="J6" i="4"/>
  <c r="M6" i="4" s="1"/>
  <c r="G7" i="4"/>
  <c r="I7" i="4" s="1"/>
  <c r="L5" i="3"/>
  <c r="C6" i="3" s="1"/>
  <c r="D6" i="3"/>
  <c r="E6" i="3" s="1"/>
  <c r="F6" i="3" s="1"/>
  <c r="I6" i="3" s="1"/>
  <c r="G6" i="3"/>
  <c r="I5" i="3"/>
  <c r="H6" i="3"/>
  <c r="K6" i="3" s="1"/>
  <c r="H5" i="3"/>
  <c r="K5" i="3" s="1"/>
  <c r="F9" i="2"/>
  <c r="C10" i="2"/>
  <c r="E10" i="2"/>
  <c r="D9" i="4" l="1"/>
  <c r="C10" i="4" s="1"/>
  <c r="E14" i="4" s="1"/>
  <c r="G8" i="4"/>
  <c r="H7" i="4"/>
  <c r="L5" i="4"/>
  <c r="L6" i="4"/>
  <c r="L6" i="3"/>
  <c r="C7" i="3" s="1"/>
  <c r="D7" i="3"/>
  <c r="E7" i="3" s="1"/>
  <c r="F7" i="3"/>
  <c r="G7" i="3"/>
  <c r="J5" i="3"/>
  <c r="J6" i="3"/>
  <c r="E11" i="2"/>
  <c r="F11" i="2" s="1"/>
  <c r="I11" i="2" s="1"/>
  <c r="C11" i="2"/>
  <c r="I9" i="2"/>
  <c r="F10" i="2"/>
  <c r="I10" i="2" s="1"/>
  <c r="D10" i="4" l="1"/>
  <c r="C11" i="4" s="1"/>
  <c r="E15" i="4" s="1"/>
  <c r="I8" i="4"/>
  <c r="K7" i="4"/>
  <c r="J7" i="4"/>
  <c r="M7" i="4" s="1"/>
  <c r="G9" i="4"/>
  <c r="H9" i="4" s="1"/>
  <c r="K9" i="4" s="1"/>
  <c r="H8" i="4"/>
  <c r="K8" i="4" s="1"/>
  <c r="L7" i="3"/>
  <c r="C8" i="3" s="1"/>
  <c r="D8" i="3"/>
  <c r="E8" i="3" s="1"/>
  <c r="F8" i="3" s="1"/>
  <c r="I8" i="3" s="1"/>
  <c r="I7" i="3"/>
  <c r="H7" i="3"/>
  <c r="K7" i="3" s="1"/>
  <c r="H8" i="3"/>
  <c r="K8" i="3" s="1"/>
  <c r="G8" i="3"/>
  <c r="E12" i="2"/>
  <c r="C12" i="2"/>
  <c r="D11" i="4" l="1"/>
  <c r="C12" i="4" s="1"/>
  <c r="E16" i="4" s="1"/>
  <c r="I9" i="4"/>
  <c r="J9" i="4"/>
  <c r="M9" i="4" s="1"/>
  <c r="J8" i="4"/>
  <c r="M8" i="4" s="1"/>
  <c r="G10" i="4"/>
  <c r="L8" i="4"/>
  <c r="L9" i="4"/>
  <c r="L7" i="4"/>
  <c r="L8" i="3"/>
  <c r="C9" i="3" s="1"/>
  <c r="D9" i="3"/>
  <c r="E9" i="3" s="1"/>
  <c r="F9" i="3" s="1"/>
  <c r="I9" i="3" s="1"/>
  <c r="H9" i="3"/>
  <c r="K9" i="3" s="1"/>
  <c r="J9" i="3"/>
  <c r="J7" i="3"/>
  <c r="J8" i="3"/>
  <c r="G9" i="3"/>
  <c r="E13" i="2"/>
  <c r="C13" i="2"/>
  <c r="F12" i="2"/>
  <c r="D12" i="4" l="1"/>
  <c r="C13" i="4" s="1"/>
  <c r="E17" i="4" s="1"/>
  <c r="G11" i="4"/>
  <c r="H11" i="4" s="1"/>
  <c r="K11" i="4" s="1"/>
  <c r="H10" i="4"/>
  <c r="I10" i="4"/>
  <c r="L9" i="3"/>
  <c r="C10" i="3" s="1"/>
  <c r="D10" i="3"/>
  <c r="E10" i="3" s="1"/>
  <c r="F10" i="3"/>
  <c r="G10" i="3"/>
  <c r="F13" i="2"/>
  <c r="I13" i="2" s="1"/>
  <c r="I12" i="2"/>
  <c r="E14" i="2"/>
  <c r="C14" i="2"/>
  <c r="D13" i="4" l="1"/>
  <c r="C14" i="4" s="1"/>
  <c r="I11" i="4"/>
  <c r="K10" i="4"/>
  <c r="J11" i="4"/>
  <c r="M11" i="4" s="1"/>
  <c r="J10" i="4"/>
  <c r="M10" i="4" s="1"/>
  <c r="G12" i="4"/>
  <c r="L10" i="3"/>
  <c r="C11" i="3" s="1"/>
  <c r="D11" i="3"/>
  <c r="E11" i="3" s="1"/>
  <c r="F11" i="3"/>
  <c r="I11" i="3" s="1"/>
  <c r="G11" i="3"/>
  <c r="I10" i="3"/>
  <c r="H10" i="3"/>
  <c r="K10" i="3" s="1"/>
  <c r="F14" i="2"/>
  <c r="D14" i="4" l="1"/>
  <c r="E18" i="4"/>
  <c r="G13" i="4"/>
  <c r="H12" i="4"/>
  <c r="I12" i="4"/>
  <c r="L10" i="4"/>
  <c r="L11" i="4"/>
  <c r="L11" i="3"/>
  <c r="C12" i="3" s="1"/>
  <c r="D12" i="3"/>
  <c r="E12" i="3" s="1"/>
  <c r="H11" i="3"/>
  <c r="K11" i="3" s="1"/>
  <c r="J11" i="3"/>
  <c r="J10" i="3"/>
  <c r="F12" i="3"/>
  <c r="G12" i="3"/>
  <c r="I14" i="2"/>
  <c r="K12" i="4" l="1"/>
  <c r="J12" i="4"/>
  <c r="M12" i="4" s="1"/>
  <c r="G14" i="4"/>
  <c r="H13" i="4"/>
  <c r="K13" i="4" s="1"/>
  <c r="I13" i="4"/>
  <c r="L12" i="3"/>
  <c r="C13" i="3" s="1"/>
  <c r="D13" i="3"/>
  <c r="E13" i="3" s="1"/>
  <c r="I12" i="3"/>
  <c r="H12" i="3"/>
  <c r="K12" i="3" s="1"/>
  <c r="F13" i="3"/>
  <c r="I13" i="3" s="1"/>
  <c r="G13" i="3"/>
  <c r="H14" i="4" l="1"/>
  <c r="I14" i="4"/>
  <c r="J13" i="4"/>
  <c r="M13" i="4" s="1"/>
  <c r="L13" i="4"/>
  <c r="L12" i="4"/>
  <c r="L13" i="3"/>
  <c r="C14" i="3" s="1"/>
  <c r="L14" i="3" s="1"/>
  <c r="D14" i="3"/>
  <c r="E14" i="3" s="1"/>
  <c r="F14" i="3"/>
  <c r="G14" i="3"/>
  <c r="J13" i="3"/>
  <c r="J12" i="3"/>
  <c r="H13" i="3"/>
  <c r="K13" i="3" s="1"/>
  <c r="K14" i="4" l="1"/>
  <c r="L14" i="4" s="1"/>
  <c r="J14" i="4"/>
  <c r="M14" i="4" s="1"/>
  <c r="I14" i="3"/>
  <c r="J14" i="3" s="1"/>
  <c r="H14" i="3"/>
  <c r="K14" i="3" s="1"/>
</calcChain>
</file>

<file path=xl/sharedStrings.xml><?xml version="1.0" encoding="utf-8"?>
<sst xmlns="http://schemas.openxmlformats.org/spreadsheetml/2006/main" count="47" uniqueCount="13">
  <si>
    <t>时期t</t>
  </si>
  <si>
    <t>需求Dt</t>
  </si>
  <si>
    <t>水平Lt</t>
  </si>
  <si>
    <t>预测Ft</t>
  </si>
  <si>
    <t>误差Et</t>
  </si>
  <si>
    <t>绝对误差At</t>
  </si>
  <si>
    <t>平均平方误差MSEt</t>
  </si>
  <si>
    <t>MADt</t>
  </si>
  <si>
    <t>误差%</t>
  </si>
  <si>
    <t>MAPEt</t>
  </si>
  <si>
    <t>TSt</t>
  </si>
  <si>
    <t>趋势Tt</t>
  </si>
  <si>
    <t>季节因素St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</si>
</sst>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A53B-F458-9F40-99C4-EAD2D731F77B}">
  <dimension ref="A1:K38"/>
  <sheetViews>
    <sheetView workbookViewId="0">
      <selection activeCell="J6" sqref="J6"/>
    </sheetView>
  </sheetViews>
  <sheetFormatPr baseColWidth="10" defaultRowHeight="16" x14ac:dyDescent="0.2"/>
  <cols>
    <col min="7" max="7" width="18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1">
        <v>8000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>
        <v>2</v>
      </c>
      <c r="B3" s="1">
        <v>13000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>
        <v>3</v>
      </c>
      <c r="B4" s="1">
        <v>23000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>
        <v>4</v>
      </c>
      <c r="B5" s="1">
        <v>34000</v>
      </c>
      <c r="C5" s="1">
        <f>AVERAGE(B2:B5)</f>
        <v>19500</v>
      </c>
      <c r="D5" s="1"/>
      <c r="E5" s="1"/>
      <c r="F5" s="1"/>
      <c r="G5" s="1"/>
      <c r="H5" s="1"/>
      <c r="I5" s="1"/>
      <c r="J5" s="1"/>
      <c r="K5" s="1"/>
    </row>
    <row r="6" spans="1:11" x14ac:dyDescent="0.2">
      <c r="A6" s="1">
        <v>5</v>
      </c>
      <c r="B6" s="1">
        <v>10000</v>
      </c>
      <c r="C6" s="1">
        <f t="shared" ref="C6:C13" si="0">AVERAGE(B3:B6)</f>
        <v>20000</v>
      </c>
      <c r="D6" s="1">
        <f>C5</f>
        <v>19500</v>
      </c>
      <c r="E6" s="1">
        <f>D6-B6</f>
        <v>9500</v>
      </c>
      <c r="F6" s="1">
        <f>ABS(E6)</f>
        <v>9500</v>
      </c>
      <c r="G6" s="2">
        <f>SUMSQ($E$6:E6)/(A6-4)</f>
        <v>90250000</v>
      </c>
      <c r="H6" s="2">
        <f>SUM($F$6:F6)/(A6-4)</f>
        <v>9500</v>
      </c>
      <c r="I6" s="2">
        <f>F6/B6*100</f>
        <v>95</v>
      </c>
      <c r="J6" s="2">
        <f>AVERAGE($I$6:I6)</f>
        <v>95</v>
      </c>
      <c r="K6" s="3">
        <f>SUM($E$6:E6)/H6</f>
        <v>1</v>
      </c>
    </row>
    <row r="7" spans="1:11" x14ac:dyDescent="0.2">
      <c r="A7" s="1">
        <v>6</v>
      </c>
      <c r="B7" s="1">
        <v>18000</v>
      </c>
      <c r="C7" s="1">
        <f t="shared" si="0"/>
        <v>21250</v>
      </c>
      <c r="D7" s="1">
        <f t="shared" ref="D7:D13" si="1">C6</f>
        <v>20000</v>
      </c>
      <c r="E7" s="1">
        <f t="shared" ref="E7:E13" si="2">D7-B7</f>
        <v>2000</v>
      </c>
      <c r="F7" s="1">
        <f t="shared" ref="F7:F13" si="3">ABS(E7)</f>
        <v>2000</v>
      </c>
      <c r="G7" s="2">
        <f>SUMSQ($E$6:E7)/(A7-4)</f>
        <v>47125000</v>
      </c>
      <c r="H7" s="2">
        <f>SUM($F$6:F7)/(A7-4)</f>
        <v>5750</v>
      </c>
      <c r="I7" s="2">
        <f t="shared" ref="I7:I13" si="4">F7/B7*100</f>
        <v>11.111111111111111</v>
      </c>
      <c r="J7" s="2">
        <f>AVERAGE($I$6:I7)</f>
        <v>53.055555555555557</v>
      </c>
      <c r="K7" s="3">
        <f>SUM($E$6:E7)/H7</f>
        <v>2</v>
      </c>
    </row>
    <row r="8" spans="1:11" x14ac:dyDescent="0.2">
      <c r="A8" s="1">
        <v>7</v>
      </c>
      <c r="B8" s="1">
        <v>23000</v>
      </c>
      <c r="C8" s="1">
        <f t="shared" si="0"/>
        <v>21250</v>
      </c>
      <c r="D8" s="1">
        <f t="shared" si="1"/>
        <v>21250</v>
      </c>
      <c r="E8" s="1">
        <f t="shared" si="2"/>
        <v>-1750</v>
      </c>
      <c r="F8" s="1">
        <f t="shared" si="3"/>
        <v>1750</v>
      </c>
      <c r="G8" s="2">
        <f>SUMSQ($E$6:E8)/(A8-4)</f>
        <v>32437500</v>
      </c>
      <c r="H8" s="2">
        <f>SUM($F$6:F8)/(A8-4)</f>
        <v>4416.666666666667</v>
      </c>
      <c r="I8" s="2">
        <f t="shared" si="4"/>
        <v>7.608695652173914</v>
      </c>
      <c r="J8" s="2">
        <f>AVERAGE($I$6:I8)</f>
        <v>37.906602254428343</v>
      </c>
      <c r="K8" s="3">
        <f>SUM($E$6:E8)/H8</f>
        <v>2.2075471698113205</v>
      </c>
    </row>
    <row r="9" spans="1:11" x14ac:dyDescent="0.2">
      <c r="A9" s="1">
        <v>8</v>
      </c>
      <c r="B9" s="1">
        <v>38000</v>
      </c>
      <c r="C9" s="1">
        <f t="shared" si="0"/>
        <v>22250</v>
      </c>
      <c r="D9" s="1">
        <f t="shared" si="1"/>
        <v>21250</v>
      </c>
      <c r="E9" s="1">
        <f t="shared" si="2"/>
        <v>-16750</v>
      </c>
      <c r="F9" s="1">
        <f t="shared" si="3"/>
        <v>16750</v>
      </c>
      <c r="G9" s="2">
        <f>SUMSQ($E$6:E9)/(A9-4)</f>
        <v>94468750</v>
      </c>
      <c r="H9" s="2">
        <f>SUM($F$6:F9)/(A9-4)</f>
        <v>7500</v>
      </c>
      <c r="I9" s="2">
        <f t="shared" si="4"/>
        <v>44.078947368421048</v>
      </c>
      <c r="J9" s="2">
        <f>AVERAGE($I$6:I9)</f>
        <v>39.449688532926515</v>
      </c>
      <c r="K9" s="3">
        <f>SUM($E$6:E9)/H9</f>
        <v>-0.93333333333333335</v>
      </c>
    </row>
    <row r="10" spans="1:11" x14ac:dyDescent="0.2">
      <c r="A10" s="1">
        <v>9</v>
      </c>
      <c r="B10" s="1">
        <v>12000</v>
      </c>
      <c r="C10" s="1">
        <f t="shared" si="0"/>
        <v>22750</v>
      </c>
      <c r="D10" s="1">
        <f t="shared" si="1"/>
        <v>22250</v>
      </c>
      <c r="E10" s="1">
        <f t="shared" si="2"/>
        <v>10250</v>
      </c>
      <c r="F10" s="1">
        <f t="shared" si="3"/>
        <v>10250</v>
      </c>
      <c r="G10" s="2">
        <f>SUMSQ($E$6:E10)/(A10-4)</f>
        <v>96587500</v>
      </c>
      <c r="H10" s="2">
        <f>SUM($F$6:F10)/(A10-4)</f>
        <v>8050</v>
      </c>
      <c r="I10" s="2">
        <f t="shared" si="4"/>
        <v>85.416666666666657</v>
      </c>
      <c r="J10" s="2">
        <f>AVERAGE($I$6:I10)</f>
        <v>48.643084159674544</v>
      </c>
      <c r="K10" s="3">
        <f>SUM($E$6:E10)/H10</f>
        <v>0.40372670807453415</v>
      </c>
    </row>
    <row r="11" spans="1:11" x14ac:dyDescent="0.2">
      <c r="A11" s="1">
        <v>10</v>
      </c>
      <c r="B11" s="1">
        <v>13000</v>
      </c>
      <c r="C11" s="1">
        <f t="shared" si="0"/>
        <v>21500</v>
      </c>
      <c r="D11" s="1">
        <f t="shared" si="1"/>
        <v>22750</v>
      </c>
      <c r="E11" s="1">
        <f t="shared" si="2"/>
        <v>9750</v>
      </c>
      <c r="F11" s="1">
        <f t="shared" si="3"/>
        <v>9750</v>
      </c>
      <c r="G11" s="2">
        <f>SUMSQ($E$6:E11)/(A11-4)</f>
        <v>96333333.333333328</v>
      </c>
      <c r="H11" s="2">
        <f>SUM($F$6:F11)/(A11-4)</f>
        <v>8333.3333333333339</v>
      </c>
      <c r="I11" s="2">
        <f t="shared" si="4"/>
        <v>75</v>
      </c>
      <c r="J11" s="2">
        <f>AVERAGE($I$6:I11)</f>
        <v>53.03590346639546</v>
      </c>
      <c r="K11" s="3">
        <f>SUM($E$6:E11)/H11</f>
        <v>1.5599999999999998</v>
      </c>
    </row>
    <row r="12" spans="1:11" x14ac:dyDescent="0.2">
      <c r="A12" s="1">
        <v>11</v>
      </c>
      <c r="B12" s="1">
        <v>32000</v>
      </c>
      <c r="C12" s="1">
        <f t="shared" si="0"/>
        <v>23750</v>
      </c>
      <c r="D12" s="1">
        <f t="shared" si="1"/>
        <v>21500</v>
      </c>
      <c r="E12" s="1">
        <f t="shared" si="2"/>
        <v>-10500</v>
      </c>
      <c r="F12" s="1">
        <f t="shared" si="3"/>
        <v>10500</v>
      </c>
      <c r="G12" s="2">
        <f>SUMSQ($E$6:E12)/(A12-4)</f>
        <v>98321428.571428567</v>
      </c>
      <c r="H12" s="2">
        <f>SUM($F$6:F12)/(A12-4)</f>
        <v>8642.8571428571431</v>
      </c>
      <c r="I12" s="2">
        <f t="shared" si="4"/>
        <v>32.8125</v>
      </c>
      <c r="J12" s="2">
        <f>AVERAGE($I$6:I12)</f>
        <v>50.146845828338961</v>
      </c>
      <c r="K12" s="3">
        <f>SUM($E$6:E12)/H12</f>
        <v>0.28925619834710742</v>
      </c>
    </row>
    <row r="13" spans="1:11" x14ac:dyDescent="0.2">
      <c r="A13" s="1">
        <v>12</v>
      </c>
      <c r="B13" s="1">
        <v>41000</v>
      </c>
      <c r="C13" s="1">
        <f t="shared" si="0"/>
        <v>24500</v>
      </c>
      <c r="D13" s="1">
        <f t="shared" si="1"/>
        <v>23750</v>
      </c>
      <c r="E13" s="1">
        <f t="shared" si="2"/>
        <v>-17250</v>
      </c>
      <c r="F13" s="1">
        <f t="shared" si="3"/>
        <v>17250</v>
      </c>
      <c r="G13" s="2">
        <f>SUMSQ($E$6:E13)/(A13-4)</f>
        <v>123226562.5</v>
      </c>
      <c r="H13" s="2">
        <f>SUM($F$6:F13)/(A13-4)</f>
        <v>9718.75</v>
      </c>
      <c r="I13" s="2">
        <f t="shared" si="4"/>
        <v>42.073170731707314</v>
      </c>
      <c r="J13" s="2">
        <f>AVERAGE($I$6:I13)</f>
        <v>49.137636441260007</v>
      </c>
      <c r="K13" s="3">
        <f>SUM($E$6:E13)/H13</f>
        <v>-1.517684887459807</v>
      </c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2D07-F7D6-CD45-887A-EFC1B8D2D9F4}">
  <dimension ref="A1:K14"/>
  <sheetViews>
    <sheetView workbookViewId="0">
      <selection sqref="A1:K14"/>
    </sheetView>
  </sheetViews>
  <sheetFormatPr baseColWidth="10" defaultRowHeight="16" x14ac:dyDescent="0.2"/>
  <cols>
    <col min="7" max="7" width="17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0</v>
      </c>
      <c r="B2" s="1"/>
      <c r="C2" s="1">
        <v>22083</v>
      </c>
      <c r="D2" s="1"/>
      <c r="E2" s="1"/>
      <c r="F2" s="1"/>
      <c r="G2" s="1"/>
      <c r="H2" s="1"/>
      <c r="I2" s="1"/>
      <c r="J2" s="1"/>
      <c r="K2" s="1"/>
    </row>
    <row r="3" spans="1:11" x14ac:dyDescent="0.2">
      <c r="A3" s="1">
        <v>1</v>
      </c>
      <c r="B3" s="1">
        <v>8000</v>
      </c>
      <c r="C3" s="2">
        <f>0.1*B3+0.9*C2</f>
        <v>20674.7</v>
      </c>
      <c r="D3" s="2">
        <f t="shared" ref="D3:D14" si="0">C2</f>
        <v>22083</v>
      </c>
      <c r="E3" s="2">
        <f t="shared" ref="E3:E6" si="1">D3-B3</f>
        <v>14083</v>
      </c>
      <c r="F3" s="2">
        <f t="shared" ref="F3:F6" si="2">ABS(E3)</f>
        <v>14083</v>
      </c>
      <c r="G3" s="2">
        <f>SUMSQ($E$3:E3)/A3</f>
        <v>198330889</v>
      </c>
      <c r="H3" s="2">
        <f>SUM($F$3:F3)/A3</f>
        <v>14083</v>
      </c>
      <c r="I3" s="2">
        <f t="shared" ref="I3:I6" si="3">F3/B3*100</f>
        <v>176.03749999999999</v>
      </c>
      <c r="J3" s="2">
        <f>AVERAGE($I$3:I3)</f>
        <v>176.03749999999999</v>
      </c>
      <c r="K3" s="3">
        <f>SUM($E$3:E3)/H3</f>
        <v>1</v>
      </c>
    </row>
    <row r="4" spans="1:11" x14ac:dyDescent="0.2">
      <c r="A4" s="1">
        <v>2</v>
      </c>
      <c r="B4" s="1">
        <v>13000</v>
      </c>
      <c r="C4" s="2">
        <f t="shared" ref="C4:C14" si="4">0.1*B4+0.9*C3</f>
        <v>19907.23</v>
      </c>
      <c r="D4" s="2">
        <f t="shared" si="0"/>
        <v>20674.7</v>
      </c>
      <c r="E4" s="2">
        <f t="shared" si="1"/>
        <v>7674.7000000000007</v>
      </c>
      <c r="F4" s="2">
        <f t="shared" si="2"/>
        <v>7674.7000000000007</v>
      </c>
      <c r="G4" s="2">
        <f>SUMSQ($E$3:E4)/A4</f>
        <v>128615954.545</v>
      </c>
      <c r="H4" s="2">
        <f>SUM($F$3:F4)/A4</f>
        <v>10878.85</v>
      </c>
      <c r="I4" s="2">
        <f t="shared" si="3"/>
        <v>59.036153846153852</v>
      </c>
      <c r="J4" s="2">
        <f>AVERAGE($I$3:I4)</f>
        <v>117.53682692307692</v>
      </c>
      <c r="K4" s="3">
        <f>SUM($E$3:E4)/H4</f>
        <v>2</v>
      </c>
    </row>
    <row r="5" spans="1:11" x14ac:dyDescent="0.2">
      <c r="A5" s="1">
        <v>3</v>
      </c>
      <c r="B5" s="1">
        <v>23000</v>
      </c>
      <c r="C5" s="2">
        <f t="shared" si="4"/>
        <v>20216.507000000001</v>
      </c>
      <c r="D5" s="2">
        <f t="shared" si="0"/>
        <v>19907.23</v>
      </c>
      <c r="E5" s="2">
        <f t="shared" si="1"/>
        <v>-3092.7700000000004</v>
      </c>
      <c r="F5" s="2">
        <f t="shared" si="2"/>
        <v>3092.7700000000004</v>
      </c>
      <c r="G5" s="2">
        <f>SUMSQ($E$3:E5)/A5</f>
        <v>88932378.454300001</v>
      </c>
      <c r="H5" s="2">
        <f>SUM($F$3:F5)/A5</f>
        <v>8283.49</v>
      </c>
      <c r="I5" s="2">
        <f t="shared" si="3"/>
        <v>13.446826086956523</v>
      </c>
      <c r="J5" s="2">
        <f>AVERAGE($I$3:I5)</f>
        <v>82.840159977703451</v>
      </c>
      <c r="K5" s="3">
        <f>SUM($E$3:E5)/H5</f>
        <v>2.2532688516555219</v>
      </c>
    </row>
    <row r="6" spans="1:11" x14ac:dyDescent="0.2">
      <c r="A6" s="1">
        <v>4</v>
      </c>
      <c r="B6" s="1">
        <v>34000</v>
      </c>
      <c r="C6" s="2">
        <f t="shared" si="4"/>
        <v>21594.856300000003</v>
      </c>
      <c r="D6" s="2">
        <f t="shared" si="0"/>
        <v>20216.507000000001</v>
      </c>
      <c r="E6" s="2">
        <f t="shared" si="1"/>
        <v>-13783.492999999999</v>
      </c>
      <c r="F6" s="2">
        <f t="shared" si="2"/>
        <v>13783.492999999999</v>
      </c>
      <c r="G6" s="2">
        <f>SUMSQ($E$3:E6)/A6</f>
        <v>114195453.66098724</v>
      </c>
      <c r="H6" s="2">
        <f>SUM($F$3:F6)/A6</f>
        <v>9658.4907500000008</v>
      </c>
      <c r="I6" s="2">
        <f t="shared" si="3"/>
        <v>40.539685294117646</v>
      </c>
      <c r="J6" s="2">
        <f>AVERAGE($I$3:I6)</f>
        <v>72.265041306807007</v>
      </c>
      <c r="K6" s="3">
        <f>SUM($E$3:E6)/H6</f>
        <v>0.50540370398967371</v>
      </c>
    </row>
    <row r="7" spans="1:11" x14ac:dyDescent="0.2">
      <c r="A7" s="1">
        <v>5</v>
      </c>
      <c r="B7" s="1">
        <v>10000</v>
      </c>
      <c r="C7" s="2">
        <f t="shared" si="4"/>
        <v>20435.370670000004</v>
      </c>
      <c r="D7" s="2">
        <f t="shared" si="0"/>
        <v>21594.856300000003</v>
      </c>
      <c r="E7" s="2">
        <f>D7-B7</f>
        <v>11594.856300000003</v>
      </c>
      <c r="F7" s="2">
        <f>ABS(E7)</f>
        <v>11594.856300000003</v>
      </c>
      <c r="G7" s="2">
        <f>SUMSQ($E$3:E7)/A7</f>
        <v>118244501.45231974</v>
      </c>
      <c r="H7" s="2">
        <f>SUM($F$3:F7)/A7</f>
        <v>10045.763860000001</v>
      </c>
      <c r="I7" s="2">
        <f>F7/B7*100</f>
        <v>115.94856300000002</v>
      </c>
      <c r="J7" s="2">
        <f>AVERAGE($I$3:I7)</f>
        <v>81.00174564544561</v>
      </c>
      <c r="K7" s="3">
        <f>SUM($E$3:E7)/H7</f>
        <v>1.6401234918137926</v>
      </c>
    </row>
    <row r="8" spans="1:11" x14ac:dyDescent="0.2">
      <c r="A8" s="1">
        <v>6</v>
      </c>
      <c r="B8" s="1">
        <v>18000</v>
      </c>
      <c r="C8" s="2">
        <f t="shared" si="4"/>
        <v>20191.833603000003</v>
      </c>
      <c r="D8" s="2">
        <f t="shared" si="0"/>
        <v>20435.370670000004</v>
      </c>
      <c r="E8" s="2">
        <f t="shared" ref="E8:E14" si="5">D8-B8</f>
        <v>2435.3706700000039</v>
      </c>
      <c r="F8" s="2">
        <f t="shared" ref="F8:F14" si="6">ABS(E8)</f>
        <v>2435.3706700000039</v>
      </c>
      <c r="G8" s="2">
        <f>SUMSQ($E$3:E8)/A8</f>
        <v>99525589.593649164</v>
      </c>
      <c r="H8" s="2">
        <f>SUM($F$3:F8)/A8</f>
        <v>8777.3649950000017</v>
      </c>
      <c r="I8" s="2">
        <f t="shared" ref="I8:I14" si="7">F8/B8*100</f>
        <v>13.529837055555577</v>
      </c>
      <c r="J8" s="2">
        <f>AVERAGE($I$3:I8)</f>
        <v>69.756427547130599</v>
      </c>
      <c r="K8" s="3">
        <f>SUM($E$3:E8)/H8</f>
        <v>2.1545946853951019</v>
      </c>
    </row>
    <row r="9" spans="1:11" x14ac:dyDescent="0.2">
      <c r="A9" s="1">
        <v>7</v>
      </c>
      <c r="B9" s="1">
        <v>23000</v>
      </c>
      <c r="C9" s="2">
        <f t="shared" si="4"/>
        <v>20472.650242700001</v>
      </c>
      <c r="D9" s="2">
        <f t="shared" si="0"/>
        <v>20191.833603000003</v>
      </c>
      <c r="E9" s="2">
        <f t="shared" si="5"/>
        <v>-2808.1663969999972</v>
      </c>
      <c r="F9" s="2">
        <f t="shared" si="6"/>
        <v>2808.1663969999972</v>
      </c>
      <c r="G9" s="2">
        <f>SUMSQ($E$3:E9)/A9</f>
        <v>86434190.867876425</v>
      </c>
      <c r="H9" s="2">
        <f>SUM($F$3:F9)/A9</f>
        <v>7924.6223381428572</v>
      </c>
      <c r="I9" s="2">
        <f t="shared" si="7"/>
        <v>12.209419117391292</v>
      </c>
      <c r="J9" s="2">
        <f>AVERAGE($I$3:I9)</f>
        <v>61.535426342882133</v>
      </c>
      <c r="K9" s="3">
        <f>SUM($E$3:E9)/H9</f>
        <v>2.0320839133860709</v>
      </c>
    </row>
    <row r="10" spans="1:11" x14ac:dyDescent="0.2">
      <c r="A10" s="1">
        <v>8</v>
      </c>
      <c r="B10" s="1">
        <v>38000</v>
      </c>
      <c r="C10" s="2">
        <f t="shared" si="4"/>
        <v>22225.385218430001</v>
      </c>
      <c r="D10" s="2">
        <f t="shared" si="0"/>
        <v>20472.650242700001</v>
      </c>
      <c r="E10" s="2">
        <f t="shared" si="5"/>
        <v>-17527.349757299999</v>
      </c>
      <c r="F10" s="2">
        <f t="shared" si="6"/>
        <v>17527.349757299999</v>
      </c>
      <c r="G10" s="2">
        <f>SUMSQ($E$3:E10)/A10</f>
        <v>114030915.69873241</v>
      </c>
      <c r="H10" s="2">
        <f>SUM($F$3:F10)/A10</f>
        <v>9124.963265537499</v>
      </c>
      <c r="I10" s="2">
        <f t="shared" si="7"/>
        <v>46.124604624473683</v>
      </c>
      <c r="J10" s="2">
        <f>AVERAGE($I$3:I10)</f>
        <v>59.609073628081077</v>
      </c>
      <c r="K10" s="3">
        <f>SUM($E$3:E10)/H10</f>
        <v>-0.15603922370597251</v>
      </c>
    </row>
    <row r="11" spans="1:11" x14ac:dyDescent="0.2">
      <c r="A11" s="1">
        <v>9</v>
      </c>
      <c r="B11" s="1">
        <v>12000</v>
      </c>
      <c r="C11" s="2">
        <f t="shared" si="4"/>
        <v>21202.846696587003</v>
      </c>
      <c r="D11" s="2">
        <f t="shared" si="0"/>
        <v>22225.385218430001</v>
      </c>
      <c r="E11" s="2">
        <f t="shared" si="5"/>
        <v>10225.385218430001</v>
      </c>
      <c r="F11" s="2">
        <f t="shared" si="6"/>
        <v>10225.385218430001</v>
      </c>
      <c r="G11" s="2">
        <f>SUMSQ($E$3:E11)/A11</f>
        <v>112978425.38390511</v>
      </c>
      <c r="H11" s="2">
        <f>SUM($F$3:F11)/A11</f>
        <v>9247.2323714144441</v>
      </c>
      <c r="I11" s="2">
        <f t="shared" si="7"/>
        <v>85.211543486916668</v>
      </c>
      <c r="J11" s="2">
        <f>AVERAGE($I$3:I11)</f>
        <v>62.453792501285029</v>
      </c>
      <c r="K11" s="3">
        <f>SUM($E$3:E11)/H11</f>
        <v>0.9518018668307503</v>
      </c>
    </row>
    <row r="12" spans="1:11" x14ac:dyDescent="0.2">
      <c r="A12" s="1">
        <v>10</v>
      </c>
      <c r="B12" s="1">
        <v>13000</v>
      </c>
      <c r="C12" s="2">
        <f t="shared" si="4"/>
        <v>20382.562026928303</v>
      </c>
      <c r="D12" s="2">
        <f t="shared" si="0"/>
        <v>21202.846696587003</v>
      </c>
      <c r="E12" s="2">
        <f t="shared" si="5"/>
        <v>8202.846696587003</v>
      </c>
      <c r="F12" s="2">
        <f t="shared" si="6"/>
        <v>8202.846696587003</v>
      </c>
      <c r="G12" s="2">
        <f>SUMSQ($E$3:E12)/A12</f>
        <v>108409252.23828545</v>
      </c>
      <c r="H12" s="2">
        <f>SUM($F$3:F12)/A12</f>
        <v>9142.7938039316996</v>
      </c>
      <c r="I12" s="2">
        <f t="shared" si="7"/>
        <v>63.098820742976947</v>
      </c>
      <c r="J12" s="2">
        <f>AVERAGE($I$3:I12)</f>
        <v>62.518295325454218</v>
      </c>
      <c r="K12" s="3">
        <f>SUM($E$3:E12)/H12</f>
        <v>1.8598669176378646</v>
      </c>
    </row>
    <row r="13" spans="1:11" x14ac:dyDescent="0.2">
      <c r="A13" s="1">
        <v>11</v>
      </c>
      <c r="B13" s="1">
        <v>32000</v>
      </c>
      <c r="C13" s="2">
        <f t="shared" si="4"/>
        <v>21544.305824235475</v>
      </c>
      <c r="D13" s="2">
        <f t="shared" si="0"/>
        <v>20382.562026928303</v>
      </c>
      <c r="E13" s="2">
        <f t="shared" si="5"/>
        <v>-11617.437973071697</v>
      </c>
      <c r="F13" s="2">
        <f t="shared" si="6"/>
        <v>11617.437973071697</v>
      </c>
      <c r="G13" s="2">
        <f>SUMSQ($E$3:E13)/A13</f>
        <v>110823398.85827479</v>
      </c>
      <c r="H13" s="2">
        <f>SUM($F$3:F13)/A13</f>
        <v>9367.7614556716999</v>
      </c>
      <c r="I13" s="2">
        <f t="shared" si="7"/>
        <v>36.304493665849051</v>
      </c>
      <c r="J13" s="2">
        <f>AVERAGE($I$3:I13)</f>
        <v>60.135222447308294</v>
      </c>
      <c r="K13" s="3">
        <f>SUM($E$3:E13)/H13</f>
        <v>0.57505112434132299</v>
      </c>
    </row>
    <row r="14" spans="1:11" x14ac:dyDescent="0.2">
      <c r="A14" s="1">
        <v>12</v>
      </c>
      <c r="B14" s="1">
        <v>41000</v>
      </c>
      <c r="C14" s="2">
        <f t="shared" si="4"/>
        <v>23489.875241811929</v>
      </c>
      <c r="D14" s="2">
        <f t="shared" si="0"/>
        <v>21544.305824235475</v>
      </c>
      <c r="E14" s="2">
        <f t="shared" si="5"/>
        <v>-19455.694175764525</v>
      </c>
      <c r="F14" s="2">
        <f t="shared" si="6"/>
        <v>19455.694175764525</v>
      </c>
      <c r="G14" s="2">
        <f>SUMSQ($E$3:E14)/A14</f>
        <v>133131785.27515836</v>
      </c>
      <c r="H14" s="2">
        <f>SUM($F$3:F14)/A14</f>
        <v>10208.422515679436</v>
      </c>
      <c r="I14" s="2">
        <f t="shared" si="7"/>
        <v>47.452912623815919</v>
      </c>
      <c r="J14" s="2">
        <f>AVERAGE($I$3:I14)</f>
        <v>59.078363295350591</v>
      </c>
      <c r="K14" s="3">
        <f>SUM($E$3:E14)/H14</f>
        <v>-1.3781514623352009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3909-8738-664D-A496-FF04B941E2A3}">
  <dimension ref="A1:L14"/>
  <sheetViews>
    <sheetView workbookViewId="0">
      <selection activeCell="L1" sqref="L1:L14"/>
    </sheetView>
  </sheetViews>
  <sheetFormatPr baseColWidth="10" defaultRowHeight="16" x14ac:dyDescent="0.2"/>
  <cols>
    <col min="7" max="7" width="19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0</v>
      </c>
      <c r="B2" s="1"/>
      <c r="C2" s="1">
        <v>12015</v>
      </c>
      <c r="D2" s="1"/>
      <c r="E2" s="1"/>
      <c r="F2" s="1"/>
      <c r="G2" s="1"/>
      <c r="H2" s="1"/>
      <c r="I2" s="1"/>
      <c r="J2" s="1"/>
      <c r="K2" s="1"/>
      <c r="L2" s="1">
        <v>1549</v>
      </c>
    </row>
    <row r="3" spans="1:12" x14ac:dyDescent="0.2">
      <c r="A3" s="1">
        <v>1</v>
      </c>
      <c r="B3" s="1">
        <v>8000</v>
      </c>
      <c r="C3" s="2">
        <f>0.1*B3+0.9*(C2+L2)</f>
        <v>13007.6</v>
      </c>
      <c r="D3" s="2">
        <f>C2+L2</f>
        <v>13564</v>
      </c>
      <c r="E3" s="2">
        <f t="shared" ref="E3:E6" si="0">D3-B3</f>
        <v>5564</v>
      </c>
      <c r="F3" s="2">
        <f t="shared" ref="F3:F6" si="1">ABS(E3)</f>
        <v>5564</v>
      </c>
      <c r="G3" s="2">
        <f>SUMSQ($E$3:E3)/A3</f>
        <v>30958096</v>
      </c>
      <c r="H3" s="2">
        <f>SUM($F$3:F3)/A3</f>
        <v>5564</v>
      </c>
      <c r="I3" s="2">
        <f t="shared" ref="I3:I6" si="2">F3/B3*100</f>
        <v>69.55</v>
      </c>
      <c r="J3" s="2">
        <f>AVERAGE($I$3:I3)</f>
        <v>69.55</v>
      </c>
      <c r="K3" s="3">
        <f>SUM($E$3:E3)/H3</f>
        <v>1</v>
      </c>
      <c r="L3" s="2">
        <f>(C3-C2)*0.2+0.8*L2</f>
        <v>1437.7200000000003</v>
      </c>
    </row>
    <row r="4" spans="1:12" x14ac:dyDescent="0.2">
      <c r="A4" s="1">
        <v>2</v>
      </c>
      <c r="B4" s="1">
        <v>13000</v>
      </c>
      <c r="C4" s="2">
        <f t="shared" ref="C4:C14" si="3">0.1*B4+0.9*(C3+L3)</f>
        <v>14300.788</v>
      </c>
      <c r="D4" s="2">
        <f t="shared" ref="D4:D14" si="4">C3+L3</f>
        <v>14445.32</v>
      </c>
      <c r="E4" s="2">
        <f t="shared" si="0"/>
        <v>1445.3199999999997</v>
      </c>
      <c r="F4" s="2">
        <f t="shared" si="1"/>
        <v>1445.3199999999997</v>
      </c>
      <c r="G4" s="2">
        <f>SUMSQ($E$3:E4)/A4</f>
        <v>16523522.951199999</v>
      </c>
      <c r="H4" s="2">
        <f>SUM($F$3:F4)/A4</f>
        <v>3504.66</v>
      </c>
      <c r="I4" s="2">
        <f t="shared" si="2"/>
        <v>11.117846153846152</v>
      </c>
      <c r="J4" s="2">
        <f>AVERAGE($I$3:I4)</f>
        <v>40.333923076923071</v>
      </c>
      <c r="K4" s="3">
        <f>SUM($E$3:E4)/H4</f>
        <v>2</v>
      </c>
      <c r="L4" s="2">
        <f t="shared" ref="L4:L14" si="5">(C4-C3)*0.2+0.8*L3</f>
        <v>1408.8136000000002</v>
      </c>
    </row>
    <row r="5" spans="1:12" x14ac:dyDescent="0.2">
      <c r="A5" s="1">
        <v>3</v>
      </c>
      <c r="B5" s="1">
        <v>23000</v>
      </c>
      <c r="C5" s="2">
        <f t="shared" si="3"/>
        <v>16438.641439999999</v>
      </c>
      <c r="D5" s="2">
        <f t="shared" si="4"/>
        <v>15709.6016</v>
      </c>
      <c r="E5" s="2">
        <f t="shared" si="0"/>
        <v>-7290.3984</v>
      </c>
      <c r="F5" s="2">
        <f t="shared" si="1"/>
        <v>7290.3984</v>
      </c>
      <c r="G5" s="2">
        <f>SUMSQ($E$3:E5)/A5</f>
        <v>28732318.244374186</v>
      </c>
      <c r="H5" s="2">
        <f>SUM($F$3:F5)/A5</f>
        <v>4766.5727999999999</v>
      </c>
      <c r="I5" s="2">
        <f t="shared" si="2"/>
        <v>31.697384347826084</v>
      </c>
      <c r="J5" s="2">
        <f>AVERAGE($I$3:I5)</f>
        <v>37.455076833890743</v>
      </c>
      <c r="K5" s="3">
        <f>SUM($E$3:E5)/H5</f>
        <v>-5.8968657732448845E-2</v>
      </c>
      <c r="L5" s="2">
        <f t="shared" si="5"/>
        <v>1554.621568</v>
      </c>
    </row>
    <row r="6" spans="1:12" x14ac:dyDescent="0.2">
      <c r="A6" s="1">
        <v>4</v>
      </c>
      <c r="B6" s="1">
        <v>34000</v>
      </c>
      <c r="C6" s="2">
        <f t="shared" si="3"/>
        <v>19593.936707199999</v>
      </c>
      <c r="D6" s="2">
        <f t="shared" si="4"/>
        <v>17993.263007999998</v>
      </c>
      <c r="E6" s="2">
        <f t="shared" si="0"/>
        <v>-16006.736992000002</v>
      </c>
      <c r="F6" s="2">
        <f t="shared" si="1"/>
        <v>16006.736992000002</v>
      </c>
      <c r="G6" s="2">
        <f>SUMSQ($E$3:E6)/A6</f>
        <v>85603145.966045946</v>
      </c>
      <c r="H6" s="2">
        <f>SUM($F$3:F6)/A6</f>
        <v>7576.6138480000009</v>
      </c>
      <c r="I6" s="2">
        <f t="shared" si="2"/>
        <v>47.078638211764712</v>
      </c>
      <c r="J6" s="2">
        <f>AVERAGE($I$3:I6)</f>
        <v>39.860967178359232</v>
      </c>
      <c r="K6" s="3">
        <f>SUM($E$3:E6)/H6</f>
        <v>-2.1497486500911616</v>
      </c>
      <c r="L6" s="2">
        <f t="shared" si="5"/>
        <v>1874.7563078399999</v>
      </c>
    </row>
    <row r="7" spans="1:12" x14ac:dyDescent="0.2">
      <c r="A7" s="1">
        <v>5</v>
      </c>
      <c r="B7" s="1">
        <v>10000</v>
      </c>
      <c r="C7" s="2">
        <f t="shared" si="3"/>
        <v>20321.823713536</v>
      </c>
      <c r="D7" s="2">
        <f t="shared" si="4"/>
        <v>21468.69301504</v>
      </c>
      <c r="E7" s="2">
        <f>D7-B7</f>
        <v>11468.69301504</v>
      </c>
      <c r="F7" s="2">
        <f>ABS(E7)</f>
        <v>11468.69301504</v>
      </c>
      <c r="G7" s="2">
        <f>SUMSQ($E$3:E7)/A7</f>
        <v>94788700.667482212</v>
      </c>
      <c r="H7" s="2">
        <f>SUM($F$3:F7)/A7</f>
        <v>8355.0296814080011</v>
      </c>
      <c r="I7" s="2">
        <f>F7/B7*100</f>
        <v>114.68693015040002</v>
      </c>
      <c r="J7" s="2">
        <f>AVERAGE($I$3:I7)</f>
        <v>54.82615977276739</v>
      </c>
      <c r="K7" s="3">
        <f>SUM($E$3:E7)/H7</f>
        <v>-0.57679296911221467</v>
      </c>
      <c r="L7" s="2">
        <f t="shared" si="5"/>
        <v>1645.3824475392003</v>
      </c>
    </row>
    <row r="8" spans="1:12" x14ac:dyDescent="0.2">
      <c r="A8" s="1">
        <v>6</v>
      </c>
      <c r="B8" s="1">
        <v>18000</v>
      </c>
      <c r="C8" s="2">
        <f t="shared" si="3"/>
        <v>21570.48554496768</v>
      </c>
      <c r="D8" s="2">
        <f t="shared" si="4"/>
        <v>21967.206161075199</v>
      </c>
      <c r="E8" s="2">
        <f t="shared" ref="E8:E14" si="6">D8-B8</f>
        <v>3967.2061610751989</v>
      </c>
      <c r="F8" s="2">
        <f t="shared" ref="F8:F14" si="7">ABS(E8)</f>
        <v>3967.2061610751989</v>
      </c>
      <c r="G8" s="2">
        <f>SUMSQ($E$3:E8)/A8</f>
        <v>81613704.676980674</v>
      </c>
      <c r="H8" s="2">
        <f>SUM($F$3:F8)/A8</f>
        <v>7623.7257613525335</v>
      </c>
      <c r="I8" s="2">
        <f t="shared" ref="I8:I14" si="8">F8/B8*100</f>
        <v>22.040034228195548</v>
      </c>
      <c r="J8" s="2">
        <f>AVERAGE($I$3:I8)</f>
        <v>49.361805515338752</v>
      </c>
      <c r="K8" s="3">
        <f>SUM($E$3:E8)/H8</f>
        <v>-0.11174539097451265</v>
      </c>
      <c r="L8" s="2">
        <f t="shared" si="5"/>
        <v>1566.0383243176962</v>
      </c>
    </row>
    <row r="9" spans="1:12" x14ac:dyDescent="0.2">
      <c r="A9" s="1">
        <v>7</v>
      </c>
      <c r="B9" s="1">
        <v>23000</v>
      </c>
      <c r="C9" s="2">
        <f t="shared" si="3"/>
        <v>23122.871482356837</v>
      </c>
      <c r="D9" s="2">
        <f t="shared" si="4"/>
        <v>23136.523869285375</v>
      </c>
      <c r="E9" s="2">
        <f t="shared" si="6"/>
        <v>136.52386928537453</v>
      </c>
      <c r="F9" s="2">
        <f t="shared" si="7"/>
        <v>136.52386928537453</v>
      </c>
      <c r="G9" s="2">
        <f>SUMSQ($E$3:E9)/A9</f>
        <v>69957266.689824089</v>
      </c>
      <c r="H9" s="2">
        <f>SUM($F$3:F9)/A9</f>
        <v>6554.1254910572252</v>
      </c>
      <c r="I9" s="2">
        <f t="shared" si="8"/>
        <v>0.59358204037119355</v>
      </c>
      <c r="J9" s="2">
        <f>AVERAGE($I$3:I9)</f>
        <v>42.394916447486246</v>
      </c>
      <c r="K9" s="3">
        <f>SUM($E$3:E9)/H9</f>
        <v>-0.10915145698316966</v>
      </c>
      <c r="L9" s="2">
        <f t="shared" si="5"/>
        <v>1563.3078469319885</v>
      </c>
    </row>
    <row r="10" spans="1:12" x14ac:dyDescent="0.2">
      <c r="A10" s="1">
        <v>8</v>
      </c>
      <c r="B10" s="1">
        <v>38000</v>
      </c>
      <c r="C10" s="2">
        <f t="shared" si="3"/>
        <v>26017.561396359943</v>
      </c>
      <c r="D10" s="2">
        <f t="shared" si="4"/>
        <v>24686.179329288825</v>
      </c>
      <c r="E10" s="2">
        <f t="shared" si="6"/>
        <v>-13313.820670711175</v>
      </c>
      <c r="F10" s="2">
        <f t="shared" si="7"/>
        <v>13313.820670711175</v>
      </c>
      <c r="G10" s="2">
        <f>SUMSQ($E$3:E10)/A10</f>
        <v>83369835.960078105</v>
      </c>
      <c r="H10" s="2">
        <f>SUM($F$3:F10)/A10</f>
        <v>7399.087388513969</v>
      </c>
      <c r="I10" s="2">
        <f t="shared" si="8"/>
        <v>35.036370186082038</v>
      </c>
      <c r="J10" s="2">
        <f>AVERAGE($I$3:I10)</f>
        <v>41.475098164810717</v>
      </c>
      <c r="K10" s="3">
        <f>SUM($E$3:E10)/H10</f>
        <v>-1.8960734318517392</v>
      </c>
      <c r="L10" s="2">
        <f t="shared" si="5"/>
        <v>1829.584260346212</v>
      </c>
    </row>
    <row r="11" spans="1:12" x14ac:dyDescent="0.2">
      <c r="A11" s="1">
        <v>9</v>
      </c>
      <c r="B11" s="1">
        <v>12000</v>
      </c>
      <c r="C11" s="2">
        <f t="shared" si="3"/>
        <v>26262.431091035538</v>
      </c>
      <c r="D11" s="2">
        <f t="shared" si="4"/>
        <v>27847.145656706154</v>
      </c>
      <c r="E11" s="2">
        <f t="shared" si="6"/>
        <v>15847.145656706154</v>
      </c>
      <c r="F11" s="2">
        <f t="shared" si="7"/>
        <v>15847.145656706154</v>
      </c>
      <c r="G11" s="2">
        <f>SUMSQ($E$3:E11)/A11</f>
        <v>102010079.23838729</v>
      </c>
      <c r="H11" s="2">
        <f>SUM($F$3:F11)/A11</f>
        <v>8337.760529424213</v>
      </c>
      <c r="I11" s="2">
        <f t="shared" si="8"/>
        <v>132.05954713921795</v>
      </c>
      <c r="J11" s="2">
        <f>AVERAGE($I$3:I11)</f>
        <v>51.540036939744851</v>
      </c>
      <c r="K11" s="3">
        <f>SUM($E$3:E11)/H11</f>
        <v>0.21803608210862024</v>
      </c>
      <c r="L11" s="2">
        <f t="shared" si="5"/>
        <v>1512.6413472120887</v>
      </c>
    </row>
    <row r="12" spans="1:12" x14ac:dyDescent="0.2">
      <c r="A12" s="1">
        <v>10</v>
      </c>
      <c r="B12" s="1">
        <v>13000</v>
      </c>
      <c r="C12" s="2">
        <f t="shared" si="3"/>
        <v>26297.565194422863</v>
      </c>
      <c r="D12" s="2">
        <f t="shared" si="4"/>
        <v>27775.072438247626</v>
      </c>
      <c r="E12" s="2">
        <f t="shared" si="6"/>
        <v>14775.072438247626</v>
      </c>
      <c r="F12" s="2">
        <f t="shared" si="7"/>
        <v>14775.072438247626</v>
      </c>
      <c r="G12" s="2">
        <f>SUMSQ($E$3:E12)/A12</f>
        <v>113639347.87009501</v>
      </c>
      <c r="H12" s="2">
        <f>SUM($F$3:F12)/A12</f>
        <v>8981.4917203065525</v>
      </c>
      <c r="I12" s="2">
        <f t="shared" si="8"/>
        <v>113.65440337113557</v>
      </c>
      <c r="J12" s="2">
        <f>AVERAGE($I$3:I12)</f>
        <v>57.751473582883932</v>
      </c>
      <c r="K12" s="3">
        <f>SUM($E$3:E12)/H12</f>
        <v>1.8474665004842681</v>
      </c>
      <c r="L12" s="2">
        <f t="shared" si="5"/>
        <v>1217.1398984471359</v>
      </c>
    </row>
    <row r="13" spans="1:12" x14ac:dyDescent="0.2">
      <c r="A13" s="1">
        <v>11</v>
      </c>
      <c r="B13" s="1">
        <v>32000</v>
      </c>
      <c r="C13" s="2">
        <f t="shared" si="3"/>
        <v>27963.234583582998</v>
      </c>
      <c r="D13" s="2">
        <f t="shared" si="4"/>
        <v>27514.705092869997</v>
      </c>
      <c r="E13" s="2">
        <f t="shared" si="6"/>
        <v>-4485.2949071300027</v>
      </c>
      <c r="F13" s="2">
        <f t="shared" si="7"/>
        <v>4485.2949071300027</v>
      </c>
      <c r="G13" s="2">
        <f>SUMSQ($E$3:E13)/A13</f>
        <v>105137395.3731706</v>
      </c>
      <c r="H13" s="2">
        <f>SUM($F$3:F13)/A13</f>
        <v>8572.7465554723221</v>
      </c>
      <c r="I13" s="2">
        <f t="shared" si="8"/>
        <v>14.016546584781258</v>
      </c>
      <c r="J13" s="2">
        <f>AVERAGE($I$3:I13)</f>
        <v>53.775571128510961</v>
      </c>
      <c r="K13" s="3">
        <f>SUM($E$3:E13)/H13</f>
        <v>1.4123490169885335</v>
      </c>
      <c r="L13" s="2">
        <f t="shared" si="5"/>
        <v>1306.845796589736</v>
      </c>
    </row>
    <row r="14" spans="1:12" x14ac:dyDescent="0.2">
      <c r="A14" s="1">
        <v>12</v>
      </c>
      <c r="B14" s="1">
        <v>41000</v>
      </c>
      <c r="C14" s="2">
        <f t="shared" si="3"/>
        <v>30443.072342155461</v>
      </c>
      <c r="D14" s="2">
        <f t="shared" si="4"/>
        <v>29270.080380172734</v>
      </c>
      <c r="E14" s="2">
        <f t="shared" si="6"/>
        <v>-11729.919619827266</v>
      </c>
      <c r="F14" s="2">
        <f t="shared" si="7"/>
        <v>11729.919619827266</v>
      </c>
      <c r="G14" s="2">
        <f>SUMSQ($E$3:E14)/A14</f>
        <v>107841863.61604042</v>
      </c>
      <c r="H14" s="2">
        <f>SUM($F$3:F14)/A14</f>
        <v>8835.8443108352349</v>
      </c>
      <c r="I14" s="2">
        <f t="shared" si="8"/>
        <v>28.609560048359185</v>
      </c>
      <c r="J14" s="2">
        <f>AVERAGE($I$3:I14)</f>
        <v>51.678403538498316</v>
      </c>
      <c r="K14" s="3">
        <f>SUM($E$3:E14)/H14</f>
        <v>4.2756587530931076E-2</v>
      </c>
      <c r="L14" s="2">
        <f t="shared" si="5"/>
        <v>1541.4441889862815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089C-0AED-B241-8BC4-17F7964B67B7}">
  <dimension ref="A1:M18"/>
  <sheetViews>
    <sheetView tabSelected="1" workbookViewId="0">
      <selection activeCell="H3" sqref="H3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1">
        <v>0</v>
      </c>
      <c r="B2" s="1"/>
      <c r="C2" s="1">
        <v>18439</v>
      </c>
      <c r="D2" s="1">
        <v>524</v>
      </c>
      <c r="F2" s="1"/>
      <c r="G2" s="1"/>
      <c r="H2" s="1"/>
      <c r="I2" s="1"/>
      <c r="J2" s="1"/>
      <c r="K2" s="1"/>
      <c r="L2" s="1"/>
      <c r="M2" s="1"/>
    </row>
    <row r="3" spans="1:13" x14ac:dyDescent="0.2">
      <c r="A3" s="1">
        <v>1</v>
      </c>
      <c r="B3" s="1">
        <v>8000</v>
      </c>
      <c r="C3" s="2">
        <f>0.05*(B3/E3)+0.95*(C2+D2)</f>
        <v>18865.913829787234</v>
      </c>
      <c r="D3" s="2">
        <f>0.1*(C3-C2)+0.9*D2</f>
        <v>514.29138297872339</v>
      </c>
      <c r="E3" s="3">
        <v>0.47</v>
      </c>
      <c r="F3" s="2">
        <f>(C2+D2)*E3</f>
        <v>8912.6099999999988</v>
      </c>
      <c r="G3" s="2">
        <f>F3-B3</f>
        <v>912.60999999999876</v>
      </c>
      <c r="H3" s="2">
        <f t="shared" ref="H3:H6" si="0">ABS(G3)</f>
        <v>912.60999999999876</v>
      </c>
      <c r="I3" s="2">
        <f>SUMSQ($G$3:G3)/A3</f>
        <v>832857.01209999772</v>
      </c>
      <c r="J3" s="2">
        <f>SUM($H$3:H3)/A3</f>
        <v>912.60999999999876</v>
      </c>
      <c r="K3" s="2">
        <f>H3/B3*100</f>
        <v>11.407624999999985</v>
      </c>
      <c r="L3" s="2">
        <f>AVERAGE($K$3:K3)</f>
        <v>11.407624999999985</v>
      </c>
      <c r="M3" s="3">
        <f>SUM($G$3:G3)/J3</f>
        <v>1</v>
      </c>
    </row>
    <row r="4" spans="1:13" x14ac:dyDescent="0.2">
      <c r="A4" s="1">
        <v>2</v>
      </c>
      <c r="B4" s="1">
        <v>13000</v>
      </c>
      <c r="C4" s="2">
        <f t="shared" ref="C4:C14" si="1">0.05*(B4/E4)+0.95*(C3+D3)</f>
        <v>19367.077305068837</v>
      </c>
      <c r="D4" s="2">
        <f t="shared" ref="D4:D14" si="2">0.1*(C4-C3)+0.9*D3</f>
        <v>512.97859220901137</v>
      </c>
      <c r="E4" s="3">
        <v>0.68</v>
      </c>
      <c r="F4" s="2">
        <f t="shared" ref="F4:F18" si="3">(C3+D3)*E4</f>
        <v>13178.539544680852</v>
      </c>
      <c r="G4" s="2">
        <f>F4-B4</f>
        <v>178.53954468085249</v>
      </c>
      <c r="H4" s="2">
        <f t="shared" si="0"/>
        <v>178.53954468085249</v>
      </c>
      <c r="I4" s="2">
        <f>SUMSQ($G$3:G4)/A4</f>
        <v>432366.69055742194</v>
      </c>
      <c r="J4" s="2">
        <f>SUM($H$3:H4)/A4</f>
        <v>545.57477234042562</v>
      </c>
      <c r="K4" s="2">
        <f>H4/B4*100</f>
        <v>1.3733811129296345</v>
      </c>
      <c r="L4" s="2">
        <f>AVERAGE($K$3:K4)</f>
        <v>6.3905030564648095</v>
      </c>
      <c r="M4" s="3">
        <f>SUM($G$3:G4)/J4</f>
        <v>2</v>
      </c>
    </row>
    <row r="5" spans="1:13" x14ac:dyDescent="0.2">
      <c r="A5" s="1">
        <v>3</v>
      </c>
      <c r="B5" s="1">
        <v>23000</v>
      </c>
      <c r="C5" s="2">
        <f t="shared" si="1"/>
        <v>19868.959085319941</v>
      </c>
      <c r="D5" s="2">
        <f>0.1*(C5-C4)+0.9*D4</f>
        <v>511.86891101322067</v>
      </c>
      <c r="E5" s="3">
        <v>1.17</v>
      </c>
      <c r="F5" s="2">
        <f t="shared" si="3"/>
        <v>23259.665399815083</v>
      </c>
      <c r="G5" s="2">
        <f>F5-B5</f>
        <v>259.66539981508322</v>
      </c>
      <c r="H5" s="2">
        <f t="shared" si="0"/>
        <v>259.66539981508322</v>
      </c>
      <c r="I5" s="2">
        <f>SUMSQ($G$3:G5)/A5</f>
        <v>310719.83365865698</v>
      </c>
      <c r="J5" s="2">
        <f>SUM($H$3:H5)/A5</f>
        <v>450.27164816531149</v>
      </c>
      <c r="K5" s="2">
        <f>H5/B5*100</f>
        <v>1.1289799991960141</v>
      </c>
      <c r="L5" s="2">
        <f>AVERAGE($K$3:K5)</f>
        <v>4.6366620373752108</v>
      </c>
      <c r="M5" s="3">
        <f>SUM($G$3:G5)/J5</f>
        <v>3</v>
      </c>
    </row>
    <row r="6" spans="1:13" x14ac:dyDescent="0.2">
      <c r="A6" s="1">
        <v>4</v>
      </c>
      <c r="B6" s="1">
        <v>34000</v>
      </c>
      <c r="C6" s="2">
        <f t="shared" si="1"/>
        <v>20379.750668372792</v>
      </c>
      <c r="D6" s="2">
        <f t="shared" si="2"/>
        <v>511.76117821718373</v>
      </c>
      <c r="E6" s="3">
        <v>1.67</v>
      </c>
      <c r="F6" s="2">
        <f t="shared" si="3"/>
        <v>34035.982753876378</v>
      </c>
      <c r="G6" s="2">
        <f>F6-B6</f>
        <v>35.98275387637841</v>
      </c>
      <c r="H6" s="2">
        <f t="shared" si="0"/>
        <v>35.98275387637841</v>
      </c>
      <c r="I6" s="2">
        <f>SUMSQ($G$3:G6)/A6</f>
        <v>233363.56488812473</v>
      </c>
      <c r="J6" s="2">
        <f>SUM($H$3:H6)/A6</f>
        <v>346.69942459307822</v>
      </c>
      <c r="K6" s="2">
        <f>H6/B6*100</f>
        <v>0.1058316290481718</v>
      </c>
      <c r="L6" s="2">
        <f>AVERAGE($K$3:K6)</f>
        <v>3.5039544352934513</v>
      </c>
      <c r="M6" s="3">
        <f>SUM($G$3:G6)/J6</f>
        <v>4</v>
      </c>
    </row>
    <row r="7" spans="1:13" x14ac:dyDescent="0.2">
      <c r="A7" s="1">
        <v>5</v>
      </c>
      <c r="B7" s="1">
        <v>10000</v>
      </c>
      <c r="C7" s="2">
        <f t="shared" si="1"/>
        <v>20921.270472494471</v>
      </c>
      <c r="D7" s="2">
        <f t="shared" si="2"/>
        <v>514.73704080763321</v>
      </c>
      <c r="E7" s="3">
        <f>0.1*(B3/C3)+0.9*E3</f>
        <v>0.46540451892327028</v>
      </c>
      <c r="F7" s="2">
        <f t="shared" si="3"/>
        <v>9723.00402054201</v>
      </c>
      <c r="G7" s="2">
        <f>F7-B7</f>
        <v>-276.99597945798996</v>
      </c>
      <c r="H7" s="2">
        <f>ABS(G7)</f>
        <v>276.99597945798996</v>
      </c>
      <c r="I7" s="2">
        <f>SUMSQ($G$3:G7)/A7</f>
        <v>202036.20643767802</v>
      </c>
      <c r="J7" s="2">
        <f>SUM($H$3:H7)/A7</f>
        <v>332.75873556606058</v>
      </c>
      <c r="K7" s="2">
        <f>H7/B7*100</f>
        <v>2.7699597945798997</v>
      </c>
      <c r="L7" s="2">
        <f>AVERAGE($K$3:K7)</f>
        <v>3.3571555071507411</v>
      </c>
      <c r="M7" s="3">
        <f>SUM($G$3:G7)/J7</f>
        <v>3.3351542733398825</v>
      </c>
    </row>
    <row r="8" spans="1:13" x14ac:dyDescent="0.2">
      <c r="A8" s="1">
        <v>6</v>
      </c>
      <c r="B8" s="1">
        <v>18000</v>
      </c>
      <c r="C8" s="2">
        <f t="shared" si="1"/>
        <v>21689.443332439725</v>
      </c>
      <c r="D8" s="2">
        <f t="shared" si="2"/>
        <v>540.08062272139534</v>
      </c>
      <c r="E8" s="3">
        <f t="shared" ref="E8:E18" si="4">0.1*(B4/C4)+0.9*E4</f>
        <v>0.6791242221798619</v>
      </c>
      <c r="F8" s="2">
        <f t="shared" si="3"/>
        <v>14557.711929112967</v>
      </c>
      <c r="G8" s="2">
        <f>F8-B8</f>
        <v>-3442.2880708870325</v>
      </c>
      <c r="H8" s="2">
        <f t="shared" ref="H8:H14" si="5">ABS(G8)</f>
        <v>3442.2880708870325</v>
      </c>
      <c r="I8" s="2">
        <f>SUMSQ($G$3:G8)/A8</f>
        <v>2143254.6991932592</v>
      </c>
      <c r="J8" s="2">
        <f>SUM($H$3:H8)/A8</f>
        <v>851.01362478622252</v>
      </c>
      <c r="K8" s="2">
        <f>H8/B8*100</f>
        <v>19.123822616039067</v>
      </c>
      <c r="L8" s="2">
        <f>AVERAGE($K$3:K8)</f>
        <v>5.9849333586321292</v>
      </c>
      <c r="M8" s="3">
        <f>SUM($G$3:G8)/J8</f>
        <v>-2.740833147716804</v>
      </c>
    </row>
    <row r="9" spans="1:13" x14ac:dyDescent="0.2">
      <c r="A9" s="1">
        <v>7</v>
      </c>
      <c r="B9" s="1">
        <v>23000</v>
      </c>
      <c r="C9" s="2">
        <f t="shared" si="1"/>
        <v>22101.997858800012</v>
      </c>
      <c r="D9" s="2">
        <f t="shared" si="2"/>
        <v>527.32801308528451</v>
      </c>
      <c r="E9" s="3">
        <f t="shared" si="4"/>
        <v>1.1687584546892211</v>
      </c>
      <c r="F9" s="2">
        <f t="shared" si="3"/>
        <v>25980.944066311135</v>
      </c>
      <c r="G9" s="2">
        <f>F9-B9</f>
        <v>2980.9440663111345</v>
      </c>
      <c r="H9" s="2">
        <f t="shared" si="5"/>
        <v>2980.9440663111345</v>
      </c>
      <c r="I9" s="2">
        <f>SUMSQ($G$3:G9)/A9</f>
        <v>3106507.9602335882</v>
      </c>
      <c r="J9" s="2">
        <f>SUM($H$3:H9)/A9</f>
        <v>1155.2894021469242</v>
      </c>
      <c r="K9" s="2">
        <f>H9/B9*100</f>
        <v>12.960626375265802</v>
      </c>
      <c r="L9" s="2">
        <f>AVERAGE($K$3:K9)</f>
        <v>6.9814609324369394</v>
      </c>
      <c r="M9" s="3">
        <f>SUM($G$3:G9)/J9</f>
        <v>0.56129460993355251</v>
      </c>
    </row>
    <row r="10" spans="1:13" x14ac:dyDescent="0.2">
      <c r="A10" s="1">
        <v>8</v>
      </c>
      <c r="B10" s="1">
        <v>38000</v>
      </c>
      <c r="C10" s="2">
        <f t="shared" si="1"/>
        <v>22635.698412659141</v>
      </c>
      <c r="D10" s="2">
        <f t="shared" si="2"/>
        <v>527.96526716266897</v>
      </c>
      <c r="E10" s="3">
        <f t="shared" si="4"/>
        <v>1.6698322667595946</v>
      </c>
      <c r="F10" s="2">
        <f t="shared" si="3"/>
        <v>37787.178515891763</v>
      </c>
      <c r="G10" s="2">
        <f>F10-B10</f>
        <v>-212.8214841082372</v>
      </c>
      <c r="H10" s="2">
        <f t="shared" si="5"/>
        <v>212.8214841082372</v>
      </c>
      <c r="I10" s="2">
        <f>SUMSQ($G$3:G10)/A10</f>
        <v>2723856.0882166438</v>
      </c>
      <c r="J10" s="2">
        <f>SUM($H$3:H10)/A10</f>
        <v>1037.4809123920884</v>
      </c>
      <c r="K10" s="2">
        <f>H10/B10*100</f>
        <v>0.56005653712694003</v>
      </c>
      <c r="L10" s="2">
        <f>AVERAGE($K$3:K10)</f>
        <v>6.1787853830231896</v>
      </c>
      <c r="M10" s="3">
        <f>SUM($G$3:G10)/J10</f>
        <v>0.41989806754685677</v>
      </c>
    </row>
    <row r="11" spans="1:13" x14ac:dyDescent="0.2">
      <c r="A11" s="1">
        <v>9</v>
      </c>
      <c r="B11" s="1">
        <v>12000</v>
      </c>
      <c r="C11" s="2">
        <f t="shared" si="1"/>
        <v>23291.206780670833</v>
      </c>
      <c r="D11" s="2">
        <f t="shared" si="2"/>
        <v>540.71957724757124</v>
      </c>
      <c r="E11" s="3">
        <f t="shared" si="4"/>
        <v>0.4666623114690483</v>
      </c>
      <c r="F11" s="2">
        <f t="shared" si="3"/>
        <v>10809.608834917286</v>
      </c>
      <c r="G11" s="2">
        <f>F11-B11</f>
        <v>-1190.391165082714</v>
      </c>
      <c r="H11" s="2">
        <f t="shared" si="5"/>
        <v>1190.391165082714</v>
      </c>
      <c r="I11" s="2">
        <f>SUMSQ($G$3:G11)/A11</f>
        <v>2578653.3146266812</v>
      </c>
      <c r="J11" s="2">
        <f>SUM($H$3:H11)/A11</f>
        <v>1054.4709404688247</v>
      </c>
      <c r="K11" s="2">
        <f>H11/B11*100</f>
        <v>9.9199263756892844</v>
      </c>
      <c r="L11" s="2">
        <f>AVERAGE($K$3:K11)</f>
        <v>6.5944677155416445</v>
      </c>
      <c r="M11" s="3">
        <f>SUM($G$3:G11)/J11</f>
        <v>-0.71576646248492848</v>
      </c>
    </row>
    <row r="12" spans="1:13" x14ac:dyDescent="0.2">
      <c r="A12" s="1">
        <v>10</v>
      </c>
      <c r="B12" s="1">
        <v>13000</v>
      </c>
      <c r="C12" s="2">
        <f t="shared" si="1"/>
        <v>23576.657629493009</v>
      </c>
      <c r="D12" s="2">
        <f t="shared" si="2"/>
        <v>515.1927044050318</v>
      </c>
      <c r="E12" s="3">
        <f t="shared" si="4"/>
        <v>0.69420148173521279</v>
      </c>
      <c r="F12" s="2">
        <f t="shared" si="3"/>
        <v>16544.158590271429</v>
      </c>
      <c r="G12" s="2">
        <f>F12-B12</f>
        <v>3544.1585902714287</v>
      </c>
      <c r="H12" s="2">
        <f t="shared" si="5"/>
        <v>3544.1585902714287</v>
      </c>
      <c r="I12" s="2">
        <f>SUMSQ($G$3:G12)/A12</f>
        <v>3576893.9944634894</v>
      </c>
      <c r="J12" s="2">
        <f>SUM($H$3:H12)/A12</f>
        <v>1303.4397054490851</v>
      </c>
      <c r="K12" s="2">
        <f>H12/B12*100</f>
        <v>27.262758386703297</v>
      </c>
      <c r="L12" s="2">
        <f>AVERAGE($K$3:K12)</f>
        <v>8.6612967826578107</v>
      </c>
      <c r="M12" s="3">
        <f>SUM($G$3:G12)/J12</f>
        <v>2.1400327485480779</v>
      </c>
    </row>
    <row r="13" spans="1:13" x14ac:dyDescent="0.2">
      <c r="A13" s="1">
        <v>11</v>
      </c>
      <c r="B13" s="1">
        <v>32000</v>
      </c>
      <c r="C13" s="2">
        <f t="shared" si="1"/>
        <v>24271.405998537972</v>
      </c>
      <c r="D13" s="2">
        <f t="shared" si="2"/>
        <v>533.14827086902483</v>
      </c>
      <c r="E13" s="3">
        <f t="shared" si="4"/>
        <v>1.1559456000274511</v>
      </c>
      <c r="F13" s="2">
        <f t="shared" si="3"/>
        <v>27848.868389989319</v>
      </c>
      <c r="G13" s="2">
        <f>F13-B13</f>
        <v>-4151.1316100106815</v>
      </c>
      <c r="H13" s="2">
        <f t="shared" si="5"/>
        <v>4151.1316100106815</v>
      </c>
      <c r="I13" s="2">
        <f>SUMSQ($G$3:G13)/A13</f>
        <v>4818257.5989331603</v>
      </c>
      <c r="J13" s="2">
        <f>SUM($H$3:H13)/A13</f>
        <v>1562.3207876819572</v>
      </c>
      <c r="K13" s="2">
        <f>H13/B13*100</f>
        <v>12.972286281283379</v>
      </c>
      <c r="L13" s="2">
        <f>AVERAGE($K$3:K13)</f>
        <v>9.0532049188964976</v>
      </c>
      <c r="M13" s="3">
        <f>SUM($G$3:G13)/J13</f>
        <v>-0.8716058605430187</v>
      </c>
    </row>
    <row r="14" spans="1:13" x14ac:dyDescent="0.2">
      <c r="A14" s="1">
        <v>12</v>
      </c>
      <c r="B14" s="1">
        <v>41000</v>
      </c>
      <c r="C14" s="2">
        <f t="shared" si="1"/>
        <v>24791.338443719171</v>
      </c>
      <c r="D14" s="2">
        <f t="shared" si="2"/>
        <v>531.82668830024227</v>
      </c>
      <c r="E14" s="3">
        <f t="shared" si="4"/>
        <v>1.6707254594776499</v>
      </c>
      <c r="F14" s="2">
        <f t="shared" si="3"/>
        <v>41441.600328893306</v>
      </c>
      <c r="G14" s="2">
        <f>F14-B14</f>
        <v>441.60032889330614</v>
      </c>
      <c r="H14" s="2">
        <f t="shared" si="5"/>
        <v>441.60032889330614</v>
      </c>
      <c r="I14" s="2">
        <f>SUMSQ($G$3:G14)/A14</f>
        <v>4432987.0365619538</v>
      </c>
      <c r="J14" s="2">
        <f>SUM($H$3:H14)/A14</f>
        <v>1468.9274161162364</v>
      </c>
      <c r="K14" s="2">
        <f>H14/B14*100</f>
        <v>1.0770739729105028</v>
      </c>
      <c r="L14" s="2">
        <f>AVERAGE($K$3:K14)</f>
        <v>8.3885273400643303</v>
      </c>
      <c r="M14" s="3">
        <f>SUM($G$3:G14)/J14</f>
        <v>-0.62639420818439073</v>
      </c>
    </row>
    <row r="15" spans="1:13" x14ac:dyDescent="0.2">
      <c r="E15" s="3">
        <f t="shared" si="4"/>
        <v>0.47151767004912448</v>
      </c>
      <c r="F15" s="2">
        <f t="shared" si="3"/>
        <v>11940.319821319024</v>
      </c>
    </row>
    <row r="16" spans="1:13" x14ac:dyDescent="0.2">
      <c r="E16" s="3">
        <f t="shared" si="4"/>
        <v>0.67992061667931958</v>
      </c>
      <c r="F16" s="2">
        <f t="shared" si="3"/>
        <v>0</v>
      </c>
    </row>
    <row r="17" spans="5:6" x14ac:dyDescent="0.2">
      <c r="E17" s="3">
        <f t="shared" si="4"/>
        <v>1.172193422793663</v>
      </c>
      <c r="F17" s="2">
        <f t="shared" si="3"/>
        <v>0</v>
      </c>
    </row>
    <row r="18" spans="5:6" x14ac:dyDescent="0.2">
      <c r="E18" s="3">
        <f t="shared" si="4"/>
        <v>1.6690332543012292</v>
      </c>
      <c r="F18" s="2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移动平均法</vt:lpstr>
      <vt:lpstr>简单指数平滑法</vt:lpstr>
      <vt:lpstr>趋势调整法</vt:lpstr>
      <vt:lpstr>趋势季节调整法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2019-05-05T06:55:56Z</dcterms:created>
  <dcterms:modified xsi:type="dcterms:W3CDTF">2019-05-05T07:41:45Z</dcterms:modified>
</cp:coreProperties>
</file>