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chle\OneDrive\Desktop\Uni\S4\Technische Physik\Praktikum\V3_Gammastrahlung\"/>
    </mc:Choice>
  </mc:AlternateContent>
  <xr:revisionPtr revIDLastSave="0" documentId="13_ncr:1_{FDA3B94F-9ADF-424D-8567-DDEADF7F4BBF}" xr6:coauthVersionLast="47" xr6:coauthVersionMax="47" xr10:uidLastSave="{00000000-0000-0000-0000-000000000000}"/>
  <bookViews>
    <workbookView xWindow="1164" yWindow="3096" windowWidth="17280" windowHeight="8964" activeTab="3" xr2:uid="{00000000-000D-0000-FFFF-FFFF00000000}"/>
  </bookViews>
  <sheets>
    <sheet name="1" sheetId="1" r:id="rId1"/>
    <sheet name="2 und 3" sheetId="2" r:id="rId2"/>
    <sheet name="4" sheetId="3" r:id="rId3"/>
    <sheet name="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4" l="1"/>
  <c r="F5" i="4"/>
  <c r="F4" i="4"/>
  <c r="F3" i="4"/>
  <c r="F2" i="4"/>
  <c r="E6" i="4"/>
  <c r="E5" i="4"/>
  <c r="E4" i="4"/>
  <c r="E3" i="4"/>
  <c r="E2" i="4"/>
  <c r="D6" i="4"/>
  <c r="D5" i="4"/>
  <c r="D4" i="4"/>
  <c r="D3" i="4"/>
  <c r="D2" i="4"/>
  <c r="C6" i="4"/>
  <c r="C5" i="4"/>
  <c r="C4" i="4"/>
  <c r="C3" i="4"/>
  <c r="C2" i="4"/>
  <c r="B6" i="4"/>
  <c r="B5" i="4"/>
  <c r="B4" i="4"/>
  <c r="B3" i="4"/>
  <c r="B2" i="4"/>
  <c r="L2" i="3"/>
  <c r="K2" i="3"/>
  <c r="J2" i="3"/>
  <c r="I2" i="3"/>
  <c r="H2" i="3"/>
  <c r="G2" i="3"/>
  <c r="F2" i="3"/>
  <c r="E2" i="3"/>
  <c r="D2" i="3"/>
  <c r="C2" i="3"/>
  <c r="B2" i="3"/>
  <c r="L1" i="3"/>
  <c r="K1" i="3"/>
  <c r="J1" i="3"/>
  <c r="I1" i="3"/>
  <c r="H1" i="3"/>
  <c r="G1" i="3"/>
  <c r="F1" i="3"/>
  <c r="E1" i="3"/>
  <c r="D1" i="3"/>
  <c r="C1" i="3"/>
  <c r="B1" i="3"/>
  <c r="C9" i="2"/>
  <c r="B9" i="2"/>
  <c r="C8" i="2"/>
  <c r="B8" i="2"/>
  <c r="C7" i="2"/>
  <c r="B7" i="2"/>
  <c r="C6" i="2"/>
  <c r="B6" i="2"/>
  <c r="C5" i="2"/>
  <c r="B5" i="2"/>
  <c r="E2" i="2"/>
  <c r="D2" i="2"/>
  <c r="C2" i="2"/>
  <c r="A2" i="2"/>
  <c r="B2" i="2"/>
  <c r="B4" i="1"/>
  <c r="E7" i="1"/>
  <c r="E6" i="1"/>
  <c r="E5" i="1"/>
  <c r="E4" i="1"/>
  <c r="E3" i="1"/>
  <c r="E2" i="1"/>
  <c r="D7" i="1"/>
  <c r="D6" i="1"/>
  <c r="D5" i="1"/>
  <c r="D4" i="1"/>
  <c r="D3" i="1"/>
  <c r="D2" i="1"/>
  <c r="C7" i="1"/>
  <c r="C6" i="1"/>
  <c r="C5" i="1"/>
  <c r="C4" i="1"/>
  <c r="C3" i="1"/>
  <c r="C2" i="1"/>
  <c r="B7" i="1"/>
  <c r="B6" i="1"/>
  <c r="B5" i="1"/>
  <c r="B3" i="1"/>
  <c r="B2" i="1"/>
  <c r="A4" i="1"/>
  <c r="A5" i="1" s="1"/>
  <c r="A6" i="1" s="1"/>
  <c r="A7" i="1" s="1"/>
  <c r="A3" i="1"/>
  <c r="A2" i="1"/>
</calcChain>
</file>

<file path=xl/sharedStrings.xml><?xml version="1.0" encoding="utf-8"?>
<sst xmlns="http://schemas.openxmlformats.org/spreadsheetml/2006/main" count="24" uniqueCount="16">
  <si>
    <t>U</t>
  </si>
  <si>
    <t>A</t>
  </si>
  <si>
    <t>mu</t>
  </si>
  <si>
    <t>sigma</t>
  </si>
  <si>
    <t>B</t>
  </si>
  <si>
    <t>Cs137</t>
  </si>
  <si>
    <t>Co60</t>
  </si>
  <si>
    <t>Am241</t>
  </si>
  <si>
    <t>Sr90</t>
  </si>
  <si>
    <t>Ra226</t>
  </si>
  <si>
    <t>Comptonkante</t>
  </si>
  <si>
    <t>Rückstreulinie</t>
  </si>
  <si>
    <t>x</t>
  </si>
  <si>
    <t>N</t>
  </si>
  <si>
    <t>Präparat</t>
  </si>
  <si>
    <t>Am244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</si>
</sst>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G8" sqref="G8"/>
    </sheetView>
  </sheetViews>
  <sheetFormatPr baseColWidth="10" defaultColWidth="8.88671875" defaultRowHeight="14.4" x14ac:dyDescent="0.3"/>
  <cols>
    <col min="1" max="1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f>600</f>
        <v>600</v>
      </c>
      <c r="B2">
        <f>12702.1</f>
        <v>12702.1</v>
      </c>
      <c r="C2">
        <f>43</f>
        <v>43</v>
      </c>
      <c r="D2">
        <f>2</f>
        <v>2</v>
      </c>
      <c r="E2">
        <f>188.1</f>
        <v>188.1</v>
      </c>
    </row>
    <row r="3" spans="1:5" x14ac:dyDescent="0.3">
      <c r="A3">
        <f>A2+30</f>
        <v>630</v>
      </c>
      <c r="B3">
        <f>10791.4</f>
        <v>10791.4</v>
      </c>
      <c r="C3">
        <f>61</f>
        <v>61</v>
      </c>
      <c r="D3">
        <f>3</f>
        <v>3</v>
      </c>
      <c r="E3">
        <f>218.1</f>
        <v>218.1</v>
      </c>
    </row>
    <row r="4" spans="1:5" x14ac:dyDescent="0.3">
      <c r="A4">
        <f t="shared" ref="A4:A7" si="0">A3+30</f>
        <v>660</v>
      </c>
      <c r="B4">
        <f>8575</f>
        <v>8575</v>
      </c>
      <c r="C4">
        <f>84</f>
        <v>84</v>
      </c>
      <c r="D4">
        <f>4</f>
        <v>4</v>
      </c>
      <c r="E4">
        <f>93.6</f>
        <v>93.6</v>
      </c>
    </row>
    <row r="5" spans="1:5" x14ac:dyDescent="0.3">
      <c r="A5">
        <f t="shared" si="0"/>
        <v>690</v>
      </c>
      <c r="B5">
        <f>6531.2</f>
        <v>6531.2</v>
      </c>
      <c r="C5">
        <f>117</f>
        <v>117</v>
      </c>
      <c r="D5">
        <f>6</f>
        <v>6</v>
      </c>
      <c r="E5">
        <f>65</f>
        <v>65</v>
      </c>
    </row>
    <row r="6" spans="1:5" x14ac:dyDescent="0.3">
      <c r="A6">
        <f t="shared" si="0"/>
        <v>720</v>
      </c>
      <c r="B6">
        <f>4879.7</f>
        <v>4879.7</v>
      </c>
      <c r="C6">
        <f>159</f>
        <v>159</v>
      </c>
      <c r="D6">
        <f>8</f>
        <v>8</v>
      </c>
      <c r="E6">
        <f>71</f>
        <v>71</v>
      </c>
    </row>
    <row r="7" spans="1:5" x14ac:dyDescent="0.3">
      <c r="A7">
        <f t="shared" si="0"/>
        <v>750</v>
      </c>
      <c r="B7">
        <f>3737.2</f>
        <v>3737.2</v>
      </c>
      <c r="C7">
        <f>214</f>
        <v>214</v>
      </c>
      <c r="D7">
        <f>10</f>
        <v>10</v>
      </c>
      <c r="E7">
        <f>69.8</f>
        <v>69.8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892E6-F3CE-4658-A0EF-C01A28CC77F0}">
  <dimension ref="A1:E9"/>
  <sheetViews>
    <sheetView workbookViewId="0">
      <selection activeCell="C9" sqref="C9"/>
    </sheetView>
  </sheetViews>
  <sheetFormatPr baseColWidth="10" defaultRowHeight="14.4" x14ac:dyDescent="0.3"/>
  <cols>
    <col min="1" max="1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f>750</f>
        <v>750</v>
      </c>
      <c r="B2">
        <f>3697.2</f>
        <v>3697.2</v>
      </c>
      <c r="C2">
        <f>215</f>
        <v>215</v>
      </c>
      <c r="D2">
        <f>10</f>
        <v>10</v>
      </c>
      <c r="E2">
        <f>57.4</f>
        <v>57.4</v>
      </c>
    </row>
    <row r="4" spans="1:5" x14ac:dyDescent="0.3">
      <c r="B4" t="s">
        <v>10</v>
      </c>
      <c r="C4" t="s">
        <v>11</v>
      </c>
    </row>
    <row r="5" spans="1:5" x14ac:dyDescent="0.3">
      <c r="A5" t="s">
        <v>5</v>
      </c>
      <c r="B5">
        <f>481.7</f>
        <v>481.7</v>
      </c>
      <c r="C5">
        <f>215.5</f>
        <v>215.5</v>
      </c>
    </row>
    <row r="6" spans="1:5" x14ac:dyDescent="0.3">
      <c r="A6" t="s">
        <v>6</v>
      </c>
      <c r="B6">
        <f>967.7</f>
        <v>967.7</v>
      </c>
      <c r="C6">
        <f>249.4</f>
        <v>249.4</v>
      </c>
    </row>
    <row r="7" spans="1:5" x14ac:dyDescent="0.3">
      <c r="A7" t="s">
        <v>7</v>
      </c>
      <c r="B7">
        <f>33.8</f>
        <v>33.799999999999997</v>
      </c>
      <c r="C7">
        <f>24.3</f>
        <v>24.3</v>
      </c>
    </row>
    <row r="8" spans="1:5" x14ac:dyDescent="0.3">
      <c r="A8" t="s">
        <v>8</v>
      </c>
      <c r="B8">
        <f>33.1</f>
        <v>33.1</v>
      </c>
      <c r="C8">
        <f>22.1</f>
        <v>22.1</v>
      </c>
    </row>
    <row r="9" spans="1:5" x14ac:dyDescent="0.3">
      <c r="A9" t="s">
        <v>9</v>
      </c>
      <c r="B9">
        <f>33.4</f>
        <v>33.4</v>
      </c>
      <c r="C9">
        <f>28</f>
        <v>28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99D40-FFEE-487F-AC2D-7C9A054C0144}">
  <dimension ref="A1:L2"/>
  <sheetViews>
    <sheetView topLeftCell="E1" workbookViewId="0">
      <selection activeCell="L3" sqref="L3"/>
    </sheetView>
  </sheetViews>
  <sheetFormatPr baseColWidth="10" defaultRowHeight="14.4" x14ac:dyDescent="0.3"/>
  <sheetData>
    <row r="1" spans="1:12" x14ac:dyDescent="0.3">
      <c r="A1" t="s">
        <v>12</v>
      </c>
      <c r="B1">
        <f>19</f>
        <v>19</v>
      </c>
      <c r="C1">
        <f>24</f>
        <v>24</v>
      </c>
      <c r="D1">
        <f>28</f>
        <v>28</v>
      </c>
      <c r="E1">
        <f>29</f>
        <v>29</v>
      </c>
      <c r="F1">
        <f>55</f>
        <v>55</v>
      </c>
      <c r="G1">
        <f>63</f>
        <v>63</v>
      </c>
      <c r="H1">
        <f>65</f>
        <v>65</v>
      </c>
      <c r="I1">
        <f>67</f>
        <v>67</v>
      </c>
      <c r="J1">
        <f>71</f>
        <v>71</v>
      </c>
      <c r="K1">
        <f>74</f>
        <v>74</v>
      </c>
      <c r="L1">
        <f>77</f>
        <v>77</v>
      </c>
    </row>
    <row r="2" spans="1:12" x14ac:dyDescent="0.3">
      <c r="A2" t="s">
        <v>13</v>
      </c>
      <c r="B2">
        <f>63.17</f>
        <v>63.17</v>
      </c>
      <c r="C2">
        <f>52.65</f>
        <v>52.65</v>
      </c>
      <c r="D2">
        <f>46.82</f>
        <v>46.82</v>
      </c>
      <c r="E2">
        <f>44.23</f>
        <v>44.23</v>
      </c>
      <c r="F2">
        <f>12.53</f>
        <v>12.53</v>
      </c>
      <c r="G2">
        <f>10.25</f>
        <v>10.25</v>
      </c>
      <c r="H2">
        <f>9.28</f>
        <v>9.2799999999999994</v>
      </c>
      <c r="I2">
        <f>8.77</f>
        <v>8.77</v>
      </c>
      <c r="J2">
        <f>7.67</f>
        <v>7.67</v>
      </c>
      <c r="K2">
        <f>67.74</f>
        <v>67.739999999999995</v>
      </c>
      <c r="L2">
        <f>6.72</f>
        <v>6.72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EF179-FA96-4E6F-A732-0BD8949D2D5C}">
  <dimension ref="A2:F6"/>
  <sheetViews>
    <sheetView tabSelected="1" workbookViewId="0">
      <selection activeCell="C4" sqref="C4"/>
    </sheetView>
  </sheetViews>
  <sheetFormatPr baseColWidth="10" defaultRowHeight="14.4" x14ac:dyDescent="0.3"/>
  <cols>
    <col min="3" max="3" width="12" bestFit="1" customWidth="1"/>
  </cols>
  <sheetData>
    <row r="2" spans="1:6" x14ac:dyDescent="0.3">
      <c r="A2" t="s">
        <v>14</v>
      </c>
      <c r="B2">
        <f>0.46</f>
        <v>0.46</v>
      </c>
      <c r="C2">
        <f>1</f>
        <v>1</v>
      </c>
      <c r="D2">
        <f>2.045</f>
        <v>2.0449999999999999</v>
      </c>
      <c r="E2">
        <f>3.045</f>
        <v>3.0449999999999999</v>
      </c>
      <c r="F2">
        <f>4.13</f>
        <v>4.13</v>
      </c>
    </row>
    <row r="3" spans="1:6" x14ac:dyDescent="0.3">
      <c r="A3" t="s">
        <v>5</v>
      </c>
      <c r="B3">
        <f>211</f>
        <v>211</v>
      </c>
      <c r="C3">
        <f>220</f>
        <v>220</v>
      </c>
      <c r="D3">
        <f>145</f>
        <v>145</v>
      </c>
      <c r="E3">
        <f>135</f>
        <v>135</v>
      </c>
      <c r="F3">
        <f>111</f>
        <v>111</v>
      </c>
    </row>
    <row r="4" spans="1:6" x14ac:dyDescent="0.3">
      <c r="A4" t="s">
        <v>15</v>
      </c>
      <c r="B4">
        <f>320</f>
        <v>320</v>
      </c>
      <c r="C4">
        <f>214</f>
        <v>214</v>
      </c>
      <c r="D4">
        <f>103</f>
        <v>103</v>
      </c>
      <c r="E4">
        <f>57</f>
        <v>57</v>
      </c>
      <c r="F4">
        <f>42</f>
        <v>42</v>
      </c>
    </row>
    <row r="5" spans="1:6" x14ac:dyDescent="0.3">
      <c r="A5" t="s">
        <v>6</v>
      </c>
      <c r="B5">
        <f>27</f>
        <v>27</v>
      </c>
      <c r="C5">
        <f>26</f>
        <v>26</v>
      </c>
      <c r="D5">
        <f>26</f>
        <v>26</v>
      </c>
      <c r="E5">
        <f>19</f>
        <v>19</v>
      </c>
      <c r="F5">
        <f>18</f>
        <v>18</v>
      </c>
    </row>
    <row r="6" spans="1:6" x14ac:dyDescent="0.3">
      <c r="A6" t="s">
        <v>6</v>
      </c>
      <c r="B6">
        <f>26</f>
        <v>26</v>
      </c>
      <c r="C6">
        <f>22</f>
        <v>22</v>
      </c>
      <c r="D6">
        <f>13</f>
        <v>13</v>
      </c>
      <c r="E6">
        <f>21</f>
        <v>21</v>
      </c>
      <c r="F6">
        <f>17</f>
        <v>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1</vt:lpstr>
      <vt:lpstr>2 und 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Anno Nymus</dc:creator>
  <cp:lastModifiedBy>Anno Nymus</cp:lastModifiedBy>
  <dcterms:created xsi:type="dcterms:W3CDTF">2015-06-05T18:19:34Z</dcterms:created>
  <dcterms:modified xsi:type="dcterms:W3CDTF">2022-05-24T15:24:43Z</dcterms:modified>
</cp:coreProperties>
</file>